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solomon\SeRPK\SLUŽBA ZA PODRŠKU KORISNICIMA\B LIGHT 2\7. Dokumentacija za 1 poziv\5 zaprimljeni komentari v3\5 pročišćeni komentari\Finalne verzije_clean\"/>
    </mc:Choice>
  </mc:AlternateContent>
  <xr:revisionPtr revIDLastSave="0" documentId="13_ncr:1_{D8792B1A-A32E-41E7-AE77-91FD5DA60B0E}" xr6:coauthVersionLast="47" xr6:coauthVersionMax="47" xr10:uidLastSave="{00000000-0000-0000-0000-000000000000}"/>
  <bookViews>
    <workbookView xWindow="-120" yWindow="-120" windowWidth="38640" windowHeight="21120" tabRatio="804" firstSheet="11" activeTab="19" xr2:uid="{15D6FE36-B8E2-4FD9-9BB7-563184EC1473}"/>
  </bookViews>
  <sheets>
    <sheet name="1. General Data" sheetId="21" r:id="rId1"/>
    <sheet name="2. Light Partner 1 data - SME" sheetId="42" r:id="rId2"/>
    <sheet name="2. Light Partner 2 data - SME" sheetId="76" r:id="rId3"/>
    <sheet name="2. Light Partner 3 data - SME" sheetId="77" r:id="rId4"/>
    <sheet name="2. Light Partner 4 data - SME" sheetId="78" r:id="rId5"/>
    <sheet name="2. Light Partner 3 data - R&amp;D" sheetId="87" r:id="rId6"/>
    <sheet name="2. Light Partner 4 data - R&amp;D" sheetId="88" r:id="rId7"/>
    <sheet name="3. Light Project description" sheetId="67" r:id="rId8"/>
    <sheet name="4. Light Project Activities" sheetId="56" r:id="rId9"/>
    <sheet name="5. Indicators" sheetId="40" r:id="rId10"/>
    <sheet name="6. Light Partner 1 budget - SME" sheetId="62" r:id="rId11"/>
    <sheet name="6. Light Partner 2 budget - SME" sheetId="84" r:id="rId12"/>
    <sheet name="6. Light Partner 3 budget - SME" sheetId="85" r:id="rId13"/>
    <sheet name="6. Light Partner 4 budget - SME" sheetId="86" r:id="rId14"/>
    <sheet name="6. Light Partner 3 budget - R&amp;D" sheetId="89" r:id="rId15"/>
    <sheet name="6. Light Partner 4 budget - R&amp;D" sheetId="90" r:id="rId16"/>
    <sheet name="7. Light Project budget summary" sheetId="25" r:id="rId17"/>
    <sheet name="8. Sources of funding" sheetId="26" r:id="rId18"/>
    <sheet name="9. Payment forecast" sheetId="27" r:id="rId19"/>
    <sheet name="10. Partnership Statement" sheetId="57" r:id="rId20"/>
  </sheets>
  <externalReferences>
    <externalReference r:id="rId21"/>
  </externalReferences>
  <definedNames>
    <definedName name="kezd">#REF!</definedName>
    <definedName name="Nevek_Indirekt" localSheetId="14">kezd:INDIRECT("2. Light Partner 2 data!$H$23:$H$31"&amp;us)</definedName>
    <definedName name="Nevek_Indirekt" localSheetId="15">[0]!kezd:INDIRECT("2. Light Partner 2 data!$H$23:$H$31"&amp;[0]!us)</definedName>
    <definedName name="Nevek_Indirekt">kezd:INDIRECT("2. Light Partner 2 data!$H$23:$H$31"&amp;us)</definedName>
    <definedName name="_xlnm.Print_Area" localSheetId="19">'10. Partnership Statement'!$A$1:$C$58</definedName>
    <definedName name="_xlnm.Print_Area" localSheetId="1">'2. Light Partner 1 data - SME'!$A$2:$F$133</definedName>
    <definedName name="_xlnm.Print_Area" localSheetId="2">'2. Light Partner 2 data - SME'!$A$2:$F$133</definedName>
    <definedName name="_xlnm.Print_Area" localSheetId="5">'2. Light Partner 3 data - R&amp;D'!$A$2:$F$133</definedName>
    <definedName name="_xlnm.Print_Area" localSheetId="3">'2. Light Partner 3 data - SME'!$A$2:$F$133</definedName>
    <definedName name="_xlnm.Print_Area" localSheetId="6">'2. Light Partner 4 data - R&amp;D'!$A$2:$F$133</definedName>
    <definedName name="_xlnm.Print_Area" localSheetId="4">'2. Light Partner 4 data - SME'!$A$2:$F$133</definedName>
    <definedName name="_xlnm.Print_Area" localSheetId="8">'4. Light Project Activities'!$A$1:$G$29</definedName>
    <definedName name="_xlnm.Print_Area" localSheetId="9">'5. Indicators'!$A$1:$J$59</definedName>
    <definedName name="_xlnm.Print_Area" localSheetId="10">'6. Light Partner 1 budget - SME'!$A$1:$P$93</definedName>
    <definedName name="_xlnm.Print_Area" localSheetId="11">'6. Light Partner 2 budget - SME'!$A$1:$P$93</definedName>
    <definedName name="_xlnm.Print_Area" localSheetId="14">'6. Light Partner 3 budget - R&amp;D'!$A$1:$P$49</definedName>
    <definedName name="_xlnm.Print_Area" localSheetId="12">'6. Light Partner 3 budget - SME'!$A$1:$P$93</definedName>
    <definedName name="_xlnm.Print_Area" localSheetId="15">'6. Light Partner 4 budget - R&amp;D'!$A$1:$P$49</definedName>
    <definedName name="_xlnm.Print_Area" localSheetId="13">'6. Light Partner 4 budget - SME'!$A$1:$P$93</definedName>
    <definedName name="_xlnm.Print_Area" localSheetId="16">'7. Light Project budget summary'!$A$1:$R$27</definedName>
    <definedName name="_xlnm.Print_Area" localSheetId="17">'8. Sources of funding'!$A$1:$AC$26</definedName>
    <definedName name="_xlnm.Print_Area" localSheetId="18">'9. Payment forecast'!$A$1:$K$31</definedName>
    <definedName name="_xlnm.Print_Titles" localSheetId="1">'2. Light Partner 1 data - SME'!$2:$3</definedName>
    <definedName name="_xlnm.Print_Titles" localSheetId="2">'2. Light Partner 2 data - SME'!$2:$3</definedName>
    <definedName name="_xlnm.Print_Titles" localSheetId="5">'2. Light Partner 3 data - R&amp;D'!$2:$3</definedName>
    <definedName name="_xlnm.Print_Titles" localSheetId="3">'2. Light Partner 3 data - SME'!$2:$3</definedName>
    <definedName name="_xlnm.Print_Titles" localSheetId="6">'2. Light Partner 4 data - R&amp;D'!$2:$3</definedName>
    <definedName name="_xlnm.Print_Titles" localSheetId="4">'2. Light Partner 4 data - SME'!$2:$3</definedName>
    <definedName name="_xlnm.Print_Titles" localSheetId="8">'4. Light Project Activities'!$A:$A,'4. Light Project Activities'!$17:$17</definedName>
    <definedName name="_xlnm.Print_Titles" localSheetId="9">'5. Indicators'!$7:$7</definedName>
    <definedName name="us">#REF!</definedName>
  </definedNames>
  <calcPr calcId="191028"/>
  <customWorkbookViews>
    <customWorkbookView name="Kalmár Péter - Egyéni nézet" guid="{4294A7B0-B763-4EB2-8D6B-C013202933D7}" mergeInterval="0" personalView="1" maximized="1" windowWidth="1020" windowHeight="577" tabRatio="836" activeSheetId="7" showComments="commIndAndComment"/>
    <customWorkbookView name="raczp - Egyéni látvány" guid="{1E5D305B-E591-4B13-9B31-B7681220FFEF}" mergeInterval="0" personalView="1" maximized="1" windowWidth="1276" windowHeight="660" tabRatio="836" activeSheetId="3"/>
    <customWorkbookView name="RozsaDiana - Egyéni nézet" guid="{DF5A9B95-55E1-465E-BB8C-E3BF17F75A20}" mergeInterval="0" personalView="1" maximized="1" windowWidth="1020" windowHeight="577" tabRatio="836" activeSheetId="11" showComments="commIndAndComment"/>
    <customWorkbookView name="CelanTvrtkoJosip - Personal View" guid="{891F6005-69FA-43E2-9A5A-6328992E9B90}" mergeInterval="0" personalView="1" maximized="1" windowWidth="1276" windowHeight="852" tabRatio="836" activeSheetId="1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21" l="1"/>
  <c r="N37" i="62" l="1"/>
  <c r="N38" i="62"/>
  <c r="C4" i="57" l="1"/>
  <c r="C6" i="57"/>
  <c r="C11" i="57"/>
  <c r="C16" i="57"/>
  <c r="C21" i="57"/>
  <c r="C26" i="57"/>
  <c r="C31" i="57"/>
  <c r="D3" i="27"/>
  <c r="N7" i="27"/>
  <c r="N9" i="27"/>
  <c r="O9" i="27"/>
  <c r="S12" i="27" s="1"/>
  <c r="K12" i="27"/>
  <c r="P12" i="27"/>
  <c r="Q12" i="27"/>
  <c r="K14" i="27"/>
  <c r="P14" i="27"/>
  <c r="K16" i="27"/>
  <c r="P16" i="27"/>
  <c r="S16" i="27"/>
  <c r="U16" i="27"/>
  <c r="K18" i="27"/>
  <c r="P18" i="27"/>
  <c r="K20" i="27"/>
  <c r="P20" i="27"/>
  <c r="K22" i="27"/>
  <c r="P22" i="27"/>
  <c r="Q22" i="27"/>
  <c r="S22" i="27"/>
  <c r="U22" i="27"/>
  <c r="D25" i="27"/>
  <c r="F25" i="27"/>
  <c r="H25" i="27"/>
  <c r="K25" i="27"/>
  <c r="D3" i="26"/>
  <c r="C9" i="26"/>
  <c r="G9" i="26"/>
  <c r="K9" i="26"/>
  <c r="O9" i="26"/>
  <c r="S9" i="26"/>
  <c r="W9" i="26"/>
  <c r="C11" i="26"/>
  <c r="G11" i="26"/>
  <c r="K11" i="26"/>
  <c r="O11" i="26"/>
  <c r="S11" i="26"/>
  <c r="W11" i="26"/>
  <c r="C13" i="26"/>
  <c r="G13" i="26"/>
  <c r="K13" i="26"/>
  <c r="O13" i="26"/>
  <c r="S13" i="26"/>
  <c r="W13" i="26"/>
  <c r="AA19" i="26"/>
  <c r="D3" i="25"/>
  <c r="D9" i="25"/>
  <c r="F9" i="25"/>
  <c r="H9" i="25"/>
  <c r="J9" i="25"/>
  <c r="L9" i="25"/>
  <c r="N9" i="25"/>
  <c r="B11" i="25"/>
  <c r="D11" i="25"/>
  <c r="E11" i="25"/>
  <c r="G11" i="25"/>
  <c r="I11" i="25"/>
  <c r="M11" i="25"/>
  <c r="B13" i="25"/>
  <c r="E13" i="25"/>
  <c r="G13" i="25"/>
  <c r="I13" i="25"/>
  <c r="M13" i="25"/>
  <c r="B15" i="25"/>
  <c r="B17" i="25"/>
  <c r="B19" i="25"/>
  <c r="B21" i="25"/>
  <c r="B23" i="25"/>
  <c r="D1" i="90"/>
  <c r="Q3" i="90"/>
  <c r="S3" i="90"/>
  <c r="U5" i="90"/>
  <c r="T7" i="90"/>
  <c r="U7" i="90"/>
  <c r="N11" i="90"/>
  <c r="T11" i="90"/>
  <c r="U11" i="90"/>
  <c r="V11" i="90"/>
  <c r="X11" i="90"/>
  <c r="N12" i="90"/>
  <c r="T12" i="90"/>
  <c r="U12" i="90"/>
  <c r="V12" i="90"/>
  <c r="X12" i="90"/>
  <c r="N13" i="90"/>
  <c r="T13" i="90"/>
  <c r="U13" i="90"/>
  <c r="V13" i="90"/>
  <c r="X13" i="90"/>
  <c r="N14" i="90"/>
  <c r="T14" i="90"/>
  <c r="U14" i="90"/>
  <c r="V14" i="90"/>
  <c r="X14" i="90"/>
  <c r="N15" i="90"/>
  <c r="T15" i="90"/>
  <c r="U15" i="90"/>
  <c r="V15" i="90"/>
  <c r="X15" i="90"/>
  <c r="N16" i="90"/>
  <c r="T16" i="90"/>
  <c r="U16" i="90"/>
  <c r="V16" i="90"/>
  <c r="X16" i="90"/>
  <c r="N17" i="90"/>
  <c r="T17" i="90"/>
  <c r="U17" i="90"/>
  <c r="V17" i="90"/>
  <c r="X17" i="90"/>
  <c r="N18" i="90"/>
  <c r="T18" i="90"/>
  <c r="U18" i="90"/>
  <c r="V18" i="90"/>
  <c r="X18" i="90"/>
  <c r="N19" i="90"/>
  <c r="T19" i="90"/>
  <c r="U19" i="90"/>
  <c r="V19" i="90"/>
  <c r="X19" i="90"/>
  <c r="N20" i="90"/>
  <c r="N21" i="90"/>
  <c r="N22" i="90"/>
  <c r="N23" i="90"/>
  <c r="N24" i="90"/>
  <c r="N25" i="90"/>
  <c r="T25" i="90"/>
  <c r="U25" i="90"/>
  <c r="V25" i="90"/>
  <c r="X25" i="90"/>
  <c r="T27" i="90"/>
  <c r="U27" i="90"/>
  <c r="T31" i="90"/>
  <c r="T36" i="90"/>
  <c r="U36" i="90"/>
  <c r="V36" i="90"/>
  <c r="X36" i="90"/>
  <c r="T37" i="90"/>
  <c r="U37" i="90"/>
  <c r="V37" i="90"/>
  <c r="X37" i="90"/>
  <c r="T38" i="90"/>
  <c r="U38" i="90"/>
  <c r="V38" i="90"/>
  <c r="X38" i="90"/>
  <c r="T39" i="90"/>
  <c r="U39" i="90"/>
  <c r="V39" i="90"/>
  <c r="X39" i="90"/>
  <c r="T40" i="90"/>
  <c r="U40" i="90"/>
  <c r="V40" i="90"/>
  <c r="X40" i="90"/>
  <c r="T41" i="90"/>
  <c r="U41" i="90"/>
  <c r="V41" i="90"/>
  <c r="X41" i="90"/>
  <c r="T42" i="90"/>
  <c r="U42" i="90"/>
  <c r="V42" i="90"/>
  <c r="X42" i="90"/>
  <c r="T43" i="90"/>
  <c r="U43" i="90"/>
  <c r="V43" i="90"/>
  <c r="X43" i="90"/>
  <c r="T44" i="90"/>
  <c r="U44" i="90"/>
  <c r="V44" i="90"/>
  <c r="X44" i="90"/>
  <c r="T45" i="90"/>
  <c r="U45" i="90"/>
  <c r="V45" i="90"/>
  <c r="X45" i="90"/>
  <c r="E51" i="90"/>
  <c r="F51" i="90"/>
  <c r="C51" i="90" s="1"/>
  <c r="N51" i="90" s="1"/>
  <c r="E52" i="90"/>
  <c r="F52" i="90"/>
  <c r="C52" i="90" s="1"/>
  <c r="N52" i="90" s="1"/>
  <c r="E53" i="90"/>
  <c r="F53" i="90"/>
  <c r="C53" i="90" s="1"/>
  <c r="N53" i="90" s="1"/>
  <c r="E54" i="90"/>
  <c r="F54" i="90"/>
  <c r="C54" i="90" s="1"/>
  <c r="N54" i="90" s="1"/>
  <c r="E55" i="90"/>
  <c r="F55" i="90"/>
  <c r="C55" i="90" s="1"/>
  <c r="N55" i="90" s="1"/>
  <c r="E56" i="90"/>
  <c r="F56" i="90"/>
  <c r="C56" i="90" s="1"/>
  <c r="N56" i="90" s="1"/>
  <c r="E57" i="90"/>
  <c r="F57" i="90"/>
  <c r="C57" i="90" s="1"/>
  <c r="N57" i="90" s="1"/>
  <c r="E58" i="90"/>
  <c r="F58" i="90"/>
  <c r="C58" i="90" s="1"/>
  <c r="N58" i="90" s="1"/>
  <c r="E59" i="90"/>
  <c r="F59" i="90"/>
  <c r="C59" i="90" s="1"/>
  <c r="N59" i="90" s="1"/>
  <c r="E60" i="90"/>
  <c r="F60" i="90"/>
  <c r="C60" i="90" s="1"/>
  <c r="N60" i="90" s="1"/>
  <c r="E61" i="90"/>
  <c r="F61" i="90"/>
  <c r="C61" i="90" s="1"/>
  <c r="N61" i="90" s="1"/>
  <c r="E62" i="90"/>
  <c r="F62" i="90"/>
  <c r="C62" i="90" s="1"/>
  <c r="N62" i="90" s="1"/>
  <c r="C63" i="90"/>
  <c r="E63" i="90"/>
  <c r="C64" i="90"/>
  <c r="E64" i="90"/>
  <c r="C65" i="90"/>
  <c r="E65" i="90"/>
  <c r="C66" i="90"/>
  <c r="E66" i="90"/>
  <c r="C67" i="90"/>
  <c r="E67" i="90"/>
  <c r="C68" i="90"/>
  <c r="E68" i="90"/>
  <c r="C69" i="90"/>
  <c r="E69" i="90"/>
  <c r="C70" i="90"/>
  <c r="E70" i="90"/>
  <c r="C71" i="90"/>
  <c r="E71" i="90"/>
  <c r="C72" i="90"/>
  <c r="E72" i="90"/>
  <c r="C73" i="90"/>
  <c r="E73" i="90"/>
  <c r="C74" i="90"/>
  <c r="E74" i="90"/>
  <c r="D1" i="89"/>
  <c r="Q3" i="89"/>
  <c r="S3" i="89"/>
  <c r="U5" i="89"/>
  <c r="T7" i="89"/>
  <c r="U7" i="89"/>
  <c r="N11" i="89"/>
  <c r="T11" i="89"/>
  <c r="U11" i="89"/>
  <c r="V11" i="89"/>
  <c r="X11" i="89"/>
  <c r="N12" i="89"/>
  <c r="T12" i="89"/>
  <c r="U12" i="89"/>
  <c r="V12" i="89"/>
  <c r="X12" i="89"/>
  <c r="N13" i="89"/>
  <c r="T13" i="89"/>
  <c r="U13" i="89"/>
  <c r="V13" i="89"/>
  <c r="X13" i="89"/>
  <c r="N14" i="89"/>
  <c r="T14" i="89"/>
  <c r="U14" i="89"/>
  <c r="V14" i="89"/>
  <c r="X14" i="89"/>
  <c r="N15" i="89"/>
  <c r="T15" i="89"/>
  <c r="U15" i="89"/>
  <c r="V15" i="89"/>
  <c r="X15" i="89"/>
  <c r="N16" i="89"/>
  <c r="T16" i="89"/>
  <c r="U16" i="89"/>
  <c r="V16" i="89"/>
  <c r="X16" i="89"/>
  <c r="N17" i="89"/>
  <c r="T17" i="89"/>
  <c r="U17" i="89"/>
  <c r="V17" i="89"/>
  <c r="X17" i="89"/>
  <c r="N18" i="89"/>
  <c r="T18" i="89"/>
  <c r="U18" i="89"/>
  <c r="V18" i="89"/>
  <c r="X18" i="89"/>
  <c r="N19" i="89"/>
  <c r="T19" i="89"/>
  <c r="U19" i="89"/>
  <c r="V19" i="89"/>
  <c r="X19" i="89"/>
  <c r="N20" i="89"/>
  <c r="N21" i="89"/>
  <c r="N22" i="89"/>
  <c r="N23" i="89"/>
  <c r="N24" i="89"/>
  <c r="N25" i="89"/>
  <c r="T25" i="89"/>
  <c r="U25" i="89"/>
  <c r="V25" i="89"/>
  <c r="X25" i="89"/>
  <c r="T27" i="89"/>
  <c r="U27" i="89"/>
  <c r="T31" i="89"/>
  <c r="T36" i="89"/>
  <c r="U36" i="89"/>
  <c r="V36" i="89"/>
  <c r="X36" i="89"/>
  <c r="T37" i="89"/>
  <c r="U37" i="89"/>
  <c r="V37" i="89"/>
  <c r="X37" i="89"/>
  <c r="T38" i="89"/>
  <c r="U38" i="89"/>
  <c r="V38" i="89"/>
  <c r="X38" i="89"/>
  <c r="T39" i="89"/>
  <c r="U39" i="89"/>
  <c r="V39" i="89"/>
  <c r="X39" i="89"/>
  <c r="T40" i="89"/>
  <c r="U40" i="89"/>
  <c r="V40" i="89"/>
  <c r="X40" i="89"/>
  <c r="T41" i="89"/>
  <c r="U41" i="89"/>
  <c r="V41" i="89"/>
  <c r="X41" i="89"/>
  <c r="T42" i="89"/>
  <c r="U42" i="89"/>
  <c r="V42" i="89"/>
  <c r="X42" i="89"/>
  <c r="T43" i="89"/>
  <c r="U43" i="89"/>
  <c r="V43" i="89"/>
  <c r="X43" i="89"/>
  <c r="T44" i="89"/>
  <c r="U44" i="89"/>
  <c r="V44" i="89"/>
  <c r="X44" i="89"/>
  <c r="T45" i="89"/>
  <c r="U45" i="89"/>
  <c r="V45" i="89"/>
  <c r="X45" i="89"/>
  <c r="E51" i="89"/>
  <c r="F51" i="89"/>
  <c r="C51" i="89" s="1"/>
  <c r="N51" i="89" s="1"/>
  <c r="E52" i="89"/>
  <c r="F52" i="89"/>
  <c r="C52" i="89" s="1"/>
  <c r="N52" i="89" s="1"/>
  <c r="E53" i="89"/>
  <c r="F53" i="89"/>
  <c r="C53" i="89" s="1"/>
  <c r="N53" i="89" s="1"/>
  <c r="E54" i="89"/>
  <c r="F54" i="89"/>
  <c r="C54" i="89" s="1"/>
  <c r="N54" i="89" s="1"/>
  <c r="E55" i="89"/>
  <c r="F55" i="89"/>
  <c r="C55" i="89" s="1"/>
  <c r="N55" i="89" s="1"/>
  <c r="E56" i="89"/>
  <c r="F56" i="89"/>
  <c r="C56" i="89" s="1"/>
  <c r="N56" i="89" s="1"/>
  <c r="E57" i="89"/>
  <c r="F57" i="89"/>
  <c r="C57" i="89" s="1"/>
  <c r="N57" i="89" s="1"/>
  <c r="E58" i="89"/>
  <c r="F58" i="89"/>
  <c r="C58" i="89" s="1"/>
  <c r="N58" i="89" s="1"/>
  <c r="E59" i="89"/>
  <c r="F59" i="89"/>
  <c r="C59" i="89" s="1"/>
  <c r="N59" i="89" s="1"/>
  <c r="E60" i="89"/>
  <c r="F60" i="89"/>
  <c r="C60" i="89" s="1"/>
  <c r="N60" i="89" s="1"/>
  <c r="E61" i="89"/>
  <c r="F61" i="89"/>
  <c r="C61" i="89" s="1"/>
  <c r="N61" i="89" s="1"/>
  <c r="E62" i="89"/>
  <c r="F62" i="89"/>
  <c r="C62" i="89" s="1"/>
  <c r="N62" i="89" s="1"/>
  <c r="C63" i="89"/>
  <c r="E63" i="89"/>
  <c r="C64" i="89"/>
  <c r="E64" i="89"/>
  <c r="C65" i="89"/>
  <c r="E65" i="89"/>
  <c r="C66" i="89"/>
  <c r="E66" i="89"/>
  <c r="C67" i="89"/>
  <c r="E67" i="89"/>
  <c r="C68" i="89"/>
  <c r="E68" i="89"/>
  <c r="C69" i="89"/>
  <c r="E69" i="89"/>
  <c r="C70" i="89"/>
  <c r="E70" i="89"/>
  <c r="C71" i="89"/>
  <c r="E71" i="89"/>
  <c r="C72" i="89"/>
  <c r="E72" i="89"/>
  <c r="C73" i="89"/>
  <c r="E73" i="89"/>
  <c r="C74" i="89"/>
  <c r="E74" i="89"/>
  <c r="D1" i="86"/>
  <c r="Q7" i="86"/>
  <c r="S11" i="86"/>
  <c r="Q11" i="86" s="1"/>
  <c r="T13" i="86"/>
  <c r="T18" i="86"/>
  <c r="U18" i="86"/>
  <c r="V18" i="86"/>
  <c r="X18" i="86"/>
  <c r="T19" i="86"/>
  <c r="U19" i="86"/>
  <c r="V19" i="86"/>
  <c r="X19" i="86"/>
  <c r="T20" i="86"/>
  <c r="U20" i="86"/>
  <c r="V20" i="86"/>
  <c r="X20" i="86"/>
  <c r="T21" i="86"/>
  <c r="U21" i="86"/>
  <c r="V21" i="86"/>
  <c r="X21" i="86"/>
  <c r="T22" i="86"/>
  <c r="U22" i="86"/>
  <c r="V22" i="86"/>
  <c r="X22" i="86"/>
  <c r="T23" i="86"/>
  <c r="U23" i="86"/>
  <c r="V23" i="86"/>
  <c r="X23" i="86"/>
  <c r="T24" i="86"/>
  <c r="U24" i="86"/>
  <c r="V24" i="86"/>
  <c r="X24" i="86"/>
  <c r="T25" i="86"/>
  <c r="U25" i="86"/>
  <c r="V25" i="86"/>
  <c r="X25" i="86"/>
  <c r="T26" i="86"/>
  <c r="U26" i="86"/>
  <c r="V26" i="86"/>
  <c r="X26" i="86"/>
  <c r="T27" i="86"/>
  <c r="U27" i="86"/>
  <c r="V27" i="86"/>
  <c r="X27" i="86"/>
  <c r="N35" i="86"/>
  <c r="T35" i="86"/>
  <c r="U35" i="86"/>
  <c r="V35" i="86"/>
  <c r="X35" i="86"/>
  <c r="N36" i="86"/>
  <c r="T36" i="86"/>
  <c r="U36" i="86"/>
  <c r="V36" i="86"/>
  <c r="X36" i="86"/>
  <c r="N37" i="86"/>
  <c r="T37" i="86"/>
  <c r="U37" i="86"/>
  <c r="V37" i="86"/>
  <c r="X37" i="86"/>
  <c r="N38" i="86"/>
  <c r="T38" i="86"/>
  <c r="U38" i="86"/>
  <c r="V38" i="86"/>
  <c r="X38" i="86"/>
  <c r="N39" i="86"/>
  <c r="T39" i="86"/>
  <c r="U39" i="86"/>
  <c r="V39" i="86"/>
  <c r="X39" i="86"/>
  <c r="N40" i="86"/>
  <c r="T40" i="86"/>
  <c r="U40" i="86"/>
  <c r="V40" i="86"/>
  <c r="X40" i="86"/>
  <c r="N41" i="86"/>
  <c r="T41" i="86"/>
  <c r="U41" i="86"/>
  <c r="V41" i="86"/>
  <c r="X41" i="86"/>
  <c r="N42" i="86"/>
  <c r="T42" i="86"/>
  <c r="U42" i="86"/>
  <c r="V42" i="86"/>
  <c r="X42" i="86"/>
  <c r="N43" i="86"/>
  <c r="T43" i="86"/>
  <c r="U43" i="86"/>
  <c r="V43" i="86"/>
  <c r="X43" i="86"/>
  <c r="N44" i="86"/>
  <c r="T44" i="86"/>
  <c r="U44" i="86"/>
  <c r="V44" i="86"/>
  <c r="X44" i="86"/>
  <c r="N45" i="86"/>
  <c r="T45" i="86"/>
  <c r="U45" i="86"/>
  <c r="V45" i="86"/>
  <c r="X45" i="86"/>
  <c r="N46" i="86"/>
  <c r="T46" i="86"/>
  <c r="U46" i="86"/>
  <c r="V46" i="86"/>
  <c r="X46" i="86"/>
  <c r="N47" i="86"/>
  <c r="T47" i="86"/>
  <c r="U47" i="86"/>
  <c r="V47" i="86"/>
  <c r="X47" i="86"/>
  <c r="N48" i="86"/>
  <c r="T48" i="86"/>
  <c r="U48" i="86"/>
  <c r="V48" i="86"/>
  <c r="X48" i="86"/>
  <c r="N49" i="86"/>
  <c r="T49" i="86"/>
  <c r="U49" i="86"/>
  <c r="V49" i="86"/>
  <c r="X49" i="86"/>
  <c r="N50" i="86"/>
  <c r="T50" i="86"/>
  <c r="U50" i="86"/>
  <c r="V50" i="86"/>
  <c r="X50" i="86"/>
  <c r="N51" i="86"/>
  <c r="T51" i="86"/>
  <c r="U51" i="86"/>
  <c r="V51" i="86"/>
  <c r="X51" i="86"/>
  <c r="N52" i="86"/>
  <c r="T52" i="86"/>
  <c r="U52" i="86"/>
  <c r="V52" i="86"/>
  <c r="X52" i="86"/>
  <c r="N53" i="86"/>
  <c r="T53" i="86"/>
  <c r="U53" i="86"/>
  <c r="V53" i="86"/>
  <c r="X53" i="86"/>
  <c r="N54" i="86"/>
  <c r="T54" i="86"/>
  <c r="U54" i="86"/>
  <c r="V54" i="86"/>
  <c r="X54" i="86"/>
  <c r="N60" i="86"/>
  <c r="T60" i="86"/>
  <c r="U60" i="86"/>
  <c r="V60" i="86"/>
  <c r="X60" i="86"/>
  <c r="N61" i="86"/>
  <c r="T61" i="86"/>
  <c r="U61" i="86"/>
  <c r="V61" i="86"/>
  <c r="X61" i="86"/>
  <c r="N62" i="86"/>
  <c r="T62" i="86"/>
  <c r="U62" i="86"/>
  <c r="V62" i="86"/>
  <c r="X62" i="86"/>
  <c r="N63" i="86"/>
  <c r="T63" i="86"/>
  <c r="U63" i="86"/>
  <c r="V63" i="86"/>
  <c r="X63" i="86"/>
  <c r="N64" i="86"/>
  <c r="T64" i="86"/>
  <c r="U64" i="86"/>
  <c r="V64" i="86"/>
  <c r="X64" i="86"/>
  <c r="N65" i="86"/>
  <c r="T65" i="86"/>
  <c r="U65" i="86"/>
  <c r="V65" i="86"/>
  <c r="X65" i="86"/>
  <c r="N66" i="86"/>
  <c r="T66" i="86"/>
  <c r="U66" i="86"/>
  <c r="V66" i="86"/>
  <c r="X66" i="86"/>
  <c r="N67" i="86"/>
  <c r="T67" i="86"/>
  <c r="U67" i="86"/>
  <c r="V67" i="86"/>
  <c r="X67" i="86"/>
  <c r="N68" i="86"/>
  <c r="T68" i="86"/>
  <c r="U68" i="86"/>
  <c r="V68" i="86"/>
  <c r="X68" i="86"/>
  <c r="N69" i="86"/>
  <c r="N70" i="86"/>
  <c r="N71" i="86"/>
  <c r="N72" i="86"/>
  <c r="N73" i="86"/>
  <c r="N74" i="86"/>
  <c r="T74" i="86"/>
  <c r="U74" i="86"/>
  <c r="V74" i="86"/>
  <c r="X74" i="86"/>
  <c r="T76" i="86"/>
  <c r="S77" i="86" s="1"/>
  <c r="N82" i="86"/>
  <c r="T82" i="86"/>
  <c r="U82" i="86"/>
  <c r="V82" i="86"/>
  <c r="X82" i="86"/>
  <c r="N83" i="86"/>
  <c r="T83" i="86"/>
  <c r="U83" i="86"/>
  <c r="V83" i="86"/>
  <c r="X83" i="86"/>
  <c r="N84" i="86"/>
  <c r="T84" i="86"/>
  <c r="U84" i="86"/>
  <c r="V84" i="86"/>
  <c r="X84" i="86"/>
  <c r="N85" i="86"/>
  <c r="T85" i="86"/>
  <c r="U85" i="86"/>
  <c r="V85" i="86"/>
  <c r="X85" i="86"/>
  <c r="N86" i="86"/>
  <c r="T86" i="86"/>
  <c r="U86" i="86"/>
  <c r="V86" i="86"/>
  <c r="X86" i="86"/>
  <c r="N87" i="86"/>
  <c r="T87" i="86"/>
  <c r="U87" i="86"/>
  <c r="V87" i="86"/>
  <c r="X87" i="86"/>
  <c r="N88" i="86"/>
  <c r="T88" i="86"/>
  <c r="U88" i="86"/>
  <c r="V88" i="86"/>
  <c r="X88" i="86"/>
  <c r="N89" i="86"/>
  <c r="T89" i="86"/>
  <c r="U89" i="86"/>
  <c r="V89" i="86"/>
  <c r="X89" i="86"/>
  <c r="N90" i="86"/>
  <c r="T90" i="86"/>
  <c r="U90" i="86"/>
  <c r="V90" i="86"/>
  <c r="X90" i="86"/>
  <c r="N91" i="86"/>
  <c r="T91" i="86"/>
  <c r="U91" i="86"/>
  <c r="V91" i="86"/>
  <c r="X91" i="86"/>
  <c r="E95" i="86"/>
  <c r="F95" i="86"/>
  <c r="C95" i="86" s="1"/>
  <c r="N95" i="86"/>
  <c r="E96" i="86"/>
  <c r="F96" i="86"/>
  <c r="C96" i="86" s="1"/>
  <c r="N96" i="86"/>
  <c r="E97" i="86"/>
  <c r="F97" i="86"/>
  <c r="C97" i="86" s="1"/>
  <c r="N97" i="86"/>
  <c r="E98" i="86"/>
  <c r="F98" i="86"/>
  <c r="C98" i="86" s="1"/>
  <c r="N98" i="86"/>
  <c r="E99" i="86"/>
  <c r="F99" i="86"/>
  <c r="C99" i="86" s="1"/>
  <c r="N99" i="86"/>
  <c r="E100" i="86"/>
  <c r="F100" i="86"/>
  <c r="C100" i="86" s="1"/>
  <c r="N100" i="86"/>
  <c r="E101" i="86"/>
  <c r="F101" i="86"/>
  <c r="C101" i="86" s="1"/>
  <c r="N101" i="86"/>
  <c r="E102" i="86"/>
  <c r="F102" i="86"/>
  <c r="C102" i="86" s="1"/>
  <c r="N102" i="86"/>
  <c r="E103" i="86"/>
  <c r="F103" i="86"/>
  <c r="C103" i="86" s="1"/>
  <c r="N103" i="86"/>
  <c r="E104" i="86"/>
  <c r="F104" i="86"/>
  <c r="C104" i="86" s="1"/>
  <c r="N104" i="86"/>
  <c r="E105" i="86"/>
  <c r="F105" i="86"/>
  <c r="C105" i="86" s="1"/>
  <c r="N105" i="86"/>
  <c r="E106" i="86"/>
  <c r="F106" i="86"/>
  <c r="C106" i="86" s="1"/>
  <c r="N106" i="86"/>
  <c r="C107" i="86"/>
  <c r="E107" i="86"/>
  <c r="C108" i="86"/>
  <c r="E108" i="86"/>
  <c r="C109" i="86"/>
  <c r="E109" i="86"/>
  <c r="C110" i="86"/>
  <c r="E110" i="86"/>
  <c r="C111" i="86"/>
  <c r="E111" i="86"/>
  <c r="C112" i="86"/>
  <c r="E112" i="86"/>
  <c r="C113" i="86"/>
  <c r="E113" i="86"/>
  <c r="C114" i="86"/>
  <c r="E114" i="86"/>
  <c r="C115" i="86"/>
  <c r="E115" i="86"/>
  <c r="C116" i="86"/>
  <c r="E116" i="86"/>
  <c r="C117" i="86"/>
  <c r="E117" i="86"/>
  <c r="C118" i="86"/>
  <c r="E118" i="86"/>
  <c r="D1" i="85"/>
  <c r="Q7" i="85"/>
  <c r="S11" i="85"/>
  <c r="Q11" i="85" s="1"/>
  <c r="T13" i="85"/>
  <c r="T18" i="85"/>
  <c r="U18" i="85"/>
  <c r="V18" i="85"/>
  <c r="X18" i="85"/>
  <c r="T19" i="85"/>
  <c r="U19" i="85"/>
  <c r="V19" i="85"/>
  <c r="X19" i="85"/>
  <c r="T20" i="85"/>
  <c r="U20" i="85"/>
  <c r="V20" i="85"/>
  <c r="X20" i="85"/>
  <c r="T21" i="85"/>
  <c r="U21" i="85"/>
  <c r="V21" i="85"/>
  <c r="X21" i="85"/>
  <c r="T22" i="85"/>
  <c r="U22" i="85"/>
  <c r="V22" i="85"/>
  <c r="X22" i="85"/>
  <c r="T23" i="85"/>
  <c r="U23" i="85"/>
  <c r="V23" i="85"/>
  <c r="X23" i="85"/>
  <c r="T24" i="85"/>
  <c r="U24" i="85"/>
  <c r="V24" i="85"/>
  <c r="X24" i="85"/>
  <c r="T25" i="85"/>
  <c r="U25" i="85"/>
  <c r="V25" i="85"/>
  <c r="X25" i="85"/>
  <c r="T26" i="85"/>
  <c r="U26" i="85"/>
  <c r="V26" i="85"/>
  <c r="X26" i="85"/>
  <c r="T27" i="85"/>
  <c r="U27" i="85"/>
  <c r="V27" i="85"/>
  <c r="X27" i="85"/>
  <c r="N35" i="85"/>
  <c r="T35" i="85"/>
  <c r="U35" i="85"/>
  <c r="V35" i="85"/>
  <c r="X35" i="85"/>
  <c r="N36" i="85"/>
  <c r="T36" i="85"/>
  <c r="U36" i="85"/>
  <c r="V36" i="85"/>
  <c r="X36" i="85"/>
  <c r="N37" i="85"/>
  <c r="T37" i="85"/>
  <c r="U37" i="85"/>
  <c r="V37" i="85"/>
  <c r="X37" i="85"/>
  <c r="N38" i="85"/>
  <c r="T38" i="85"/>
  <c r="U38" i="85"/>
  <c r="V38" i="85"/>
  <c r="X38" i="85"/>
  <c r="N39" i="85"/>
  <c r="T39" i="85"/>
  <c r="U39" i="85"/>
  <c r="V39" i="85"/>
  <c r="X39" i="85"/>
  <c r="N40" i="85"/>
  <c r="T40" i="85"/>
  <c r="U40" i="85"/>
  <c r="V40" i="85"/>
  <c r="X40" i="85"/>
  <c r="N41" i="85"/>
  <c r="T41" i="85"/>
  <c r="U41" i="85"/>
  <c r="V41" i="85"/>
  <c r="X41" i="85"/>
  <c r="N42" i="85"/>
  <c r="T42" i="85"/>
  <c r="U42" i="85"/>
  <c r="V42" i="85"/>
  <c r="X42" i="85"/>
  <c r="N43" i="85"/>
  <c r="T43" i="85"/>
  <c r="U43" i="85"/>
  <c r="V43" i="85"/>
  <c r="X43" i="85"/>
  <c r="N44" i="85"/>
  <c r="T44" i="85"/>
  <c r="U44" i="85"/>
  <c r="V44" i="85"/>
  <c r="X44" i="85"/>
  <c r="N45" i="85"/>
  <c r="T45" i="85"/>
  <c r="U45" i="85"/>
  <c r="V45" i="85"/>
  <c r="X45" i="85"/>
  <c r="N46" i="85"/>
  <c r="T46" i="85"/>
  <c r="U46" i="85"/>
  <c r="V46" i="85"/>
  <c r="X46" i="85"/>
  <c r="N47" i="85"/>
  <c r="T47" i="85"/>
  <c r="U47" i="85"/>
  <c r="V47" i="85"/>
  <c r="X47" i="85"/>
  <c r="N48" i="85"/>
  <c r="T48" i="85"/>
  <c r="U48" i="85"/>
  <c r="V48" i="85"/>
  <c r="X48" i="85"/>
  <c r="N49" i="85"/>
  <c r="T49" i="85"/>
  <c r="U49" i="85"/>
  <c r="V49" i="85"/>
  <c r="X49" i="85"/>
  <c r="N50" i="85"/>
  <c r="T50" i="85"/>
  <c r="U50" i="85"/>
  <c r="V50" i="85"/>
  <c r="X50" i="85"/>
  <c r="N51" i="85"/>
  <c r="T51" i="85"/>
  <c r="U51" i="85"/>
  <c r="V51" i="85"/>
  <c r="X51" i="85"/>
  <c r="N52" i="85"/>
  <c r="T52" i="85"/>
  <c r="U52" i="85"/>
  <c r="V52" i="85"/>
  <c r="X52" i="85"/>
  <c r="N53" i="85"/>
  <c r="T53" i="85"/>
  <c r="U53" i="85"/>
  <c r="V53" i="85"/>
  <c r="X53" i="85"/>
  <c r="N54" i="85"/>
  <c r="T54" i="85"/>
  <c r="U54" i="85"/>
  <c r="V54" i="85"/>
  <c r="X54" i="85"/>
  <c r="N60" i="85"/>
  <c r="T60" i="85"/>
  <c r="U60" i="85"/>
  <c r="V60" i="85"/>
  <c r="X60" i="85"/>
  <c r="N61" i="85"/>
  <c r="T61" i="85"/>
  <c r="U61" i="85"/>
  <c r="V61" i="85"/>
  <c r="X61" i="85"/>
  <c r="N62" i="85"/>
  <c r="T62" i="85"/>
  <c r="U62" i="85"/>
  <c r="V62" i="85"/>
  <c r="X62" i="85"/>
  <c r="N63" i="85"/>
  <c r="T63" i="85"/>
  <c r="U63" i="85"/>
  <c r="V63" i="85"/>
  <c r="X63" i="85"/>
  <c r="N64" i="85"/>
  <c r="T64" i="85"/>
  <c r="U64" i="85"/>
  <c r="V64" i="85"/>
  <c r="X64" i="85"/>
  <c r="N65" i="85"/>
  <c r="T65" i="85"/>
  <c r="U65" i="85"/>
  <c r="V65" i="85"/>
  <c r="X65" i="85"/>
  <c r="N66" i="85"/>
  <c r="T66" i="85"/>
  <c r="U66" i="85"/>
  <c r="V66" i="85"/>
  <c r="X66" i="85"/>
  <c r="N67" i="85"/>
  <c r="T67" i="85"/>
  <c r="U67" i="85"/>
  <c r="V67" i="85"/>
  <c r="X67" i="85"/>
  <c r="N68" i="85"/>
  <c r="T68" i="85"/>
  <c r="U68" i="85"/>
  <c r="V68" i="85"/>
  <c r="X68" i="85"/>
  <c r="N69" i="85"/>
  <c r="N70" i="85"/>
  <c r="N71" i="85"/>
  <c r="N72" i="85"/>
  <c r="N73" i="85"/>
  <c r="N74" i="85"/>
  <c r="T74" i="85"/>
  <c r="U74" i="85"/>
  <c r="V74" i="85"/>
  <c r="X74" i="85"/>
  <c r="T76" i="85"/>
  <c r="S77" i="85" s="1"/>
  <c r="N82" i="85"/>
  <c r="T82" i="85"/>
  <c r="U82" i="85"/>
  <c r="V82" i="85"/>
  <c r="X82" i="85"/>
  <c r="N83" i="85"/>
  <c r="T83" i="85"/>
  <c r="U83" i="85"/>
  <c r="V83" i="85"/>
  <c r="X83" i="85"/>
  <c r="N84" i="85"/>
  <c r="T84" i="85"/>
  <c r="U84" i="85"/>
  <c r="V84" i="85"/>
  <c r="X84" i="85"/>
  <c r="N85" i="85"/>
  <c r="T85" i="85"/>
  <c r="U85" i="85"/>
  <c r="V85" i="85"/>
  <c r="X85" i="85"/>
  <c r="N86" i="85"/>
  <c r="T86" i="85"/>
  <c r="U86" i="85"/>
  <c r="V86" i="85"/>
  <c r="X86" i="85"/>
  <c r="N87" i="85"/>
  <c r="T87" i="85"/>
  <c r="U87" i="85"/>
  <c r="V87" i="85"/>
  <c r="X87" i="85"/>
  <c r="N88" i="85"/>
  <c r="T88" i="85"/>
  <c r="U88" i="85"/>
  <c r="V88" i="85"/>
  <c r="X88" i="85"/>
  <c r="N89" i="85"/>
  <c r="T89" i="85"/>
  <c r="U89" i="85"/>
  <c r="V89" i="85"/>
  <c r="X89" i="85"/>
  <c r="N90" i="85"/>
  <c r="T90" i="85"/>
  <c r="U90" i="85"/>
  <c r="V90" i="85"/>
  <c r="X90" i="85"/>
  <c r="N91" i="85"/>
  <c r="T91" i="85"/>
  <c r="U91" i="85"/>
  <c r="V91" i="85"/>
  <c r="X91" i="85"/>
  <c r="E95" i="85"/>
  <c r="F95" i="85"/>
  <c r="C95" i="85" s="1"/>
  <c r="N95" i="85"/>
  <c r="E96" i="85"/>
  <c r="F96" i="85"/>
  <c r="C96" i="85" s="1"/>
  <c r="N96" i="85"/>
  <c r="E97" i="85"/>
  <c r="F97" i="85"/>
  <c r="C97" i="85" s="1"/>
  <c r="N97" i="85"/>
  <c r="E98" i="85"/>
  <c r="F98" i="85"/>
  <c r="C98" i="85" s="1"/>
  <c r="N98" i="85"/>
  <c r="E99" i="85"/>
  <c r="F99" i="85"/>
  <c r="C99" i="85" s="1"/>
  <c r="N99" i="85"/>
  <c r="E100" i="85"/>
  <c r="F100" i="85"/>
  <c r="C100" i="85" s="1"/>
  <c r="N100" i="85"/>
  <c r="E101" i="85"/>
  <c r="F101" i="85"/>
  <c r="C101" i="85" s="1"/>
  <c r="N101" i="85"/>
  <c r="E102" i="85"/>
  <c r="F102" i="85"/>
  <c r="C102" i="85" s="1"/>
  <c r="N102" i="85"/>
  <c r="E103" i="85"/>
  <c r="F103" i="85"/>
  <c r="C103" i="85" s="1"/>
  <c r="N103" i="85"/>
  <c r="E104" i="85"/>
  <c r="F104" i="85"/>
  <c r="C104" i="85" s="1"/>
  <c r="N104" i="85"/>
  <c r="E105" i="85"/>
  <c r="F105" i="85"/>
  <c r="C105" i="85" s="1"/>
  <c r="N105" i="85"/>
  <c r="E106" i="85"/>
  <c r="F106" i="85"/>
  <c r="C106" i="85" s="1"/>
  <c r="N106" i="85"/>
  <c r="C107" i="85"/>
  <c r="E107" i="85"/>
  <c r="C108" i="85"/>
  <c r="E108" i="85"/>
  <c r="C109" i="85"/>
  <c r="E109" i="85"/>
  <c r="C110" i="85"/>
  <c r="E110" i="85"/>
  <c r="C111" i="85"/>
  <c r="E111" i="85"/>
  <c r="C112" i="85"/>
  <c r="E112" i="85"/>
  <c r="C113" i="85"/>
  <c r="E113" i="85"/>
  <c r="C114" i="85"/>
  <c r="E114" i="85"/>
  <c r="C115" i="85"/>
  <c r="E115" i="85"/>
  <c r="C116" i="85"/>
  <c r="E116" i="85"/>
  <c r="C117" i="85"/>
  <c r="E117" i="85"/>
  <c r="C118" i="85"/>
  <c r="E118" i="85"/>
  <c r="D1" i="84"/>
  <c r="Q7" i="84"/>
  <c r="S11" i="84"/>
  <c r="Q11" i="84" s="1"/>
  <c r="T13" i="84"/>
  <c r="T18" i="84"/>
  <c r="U18" i="84"/>
  <c r="V18" i="84"/>
  <c r="X18" i="84"/>
  <c r="T19" i="84"/>
  <c r="U19" i="84"/>
  <c r="V19" i="84"/>
  <c r="X19" i="84"/>
  <c r="T20" i="84"/>
  <c r="U20" i="84"/>
  <c r="V20" i="84"/>
  <c r="X20" i="84"/>
  <c r="T21" i="84"/>
  <c r="U21" i="84"/>
  <c r="V21" i="84"/>
  <c r="X21" i="84"/>
  <c r="T22" i="84"/>
  <c r="U22" i="84"/>
  <c r="V22" i="84"/>
  <c r="X22" i="84"/>
  <c r="T23" i="84"/>
  <c r="U23" i="84"/>
  <c r="V23" i="84"/>
  <c r="X23" i="84"/>
  <c r="T24" i="84"/>
  <c r="U24" i="84"/>
  <c r="V24" i="84"/>
  <c r="X24" i="84"/>
  <c r="T25" i="84"/>
  <c r="U25" i="84"/>
  <c r="V25" i="84"/>
  <c r="X25" i="84"/>
  <c r="T26" i="84"/>
  <c r="U26" i="84"/>
  <c r="V26" i="84"/>
  <c r="X26" i="84"/>
  <c r="T27" i="84"/>
  <c r="U27" i="84"/>
  <c r="V27" i="84"/>
  <c r="X27" i="84"/>
  <c r="N35" i="84"/>
  <c r="T35" i="84"/>
  <c r="U35" i="84"/>
  <c r="V35" i="84"/>
  <c r="X35" i="84"/>
  <c r="N36" i="84"/>
  <c r="T36" i="84"/>
  <c r="U36" i="84"/>
  <c r="V36" i="84"/>
  <c r="X36" i="84"/>
  <c r="N37" i="84"/>
  <c r="T37" i="84"/>
  <c r="U37" i="84"/>
  <c r="V37" i="84"/>
  <c r="X37" i="84"/>
  <c r="N38" i="84"/>
  <c r="T38" i="84"/>
  <c r="U38" i="84"/>
  <c r="V38" i="84"/>
  <c r="X38" i="84"/>
  <c r="N39" i="84"/>
  <c r="T39" i="84"/>
  <c r="U39" i="84"/>
  <c r="V39" i="84"/>
  <c r="X39" i="84"/>
  <c r="N40" i="84"/>
  <c r="T40" i="84"/>
  <c r="U40" i="84"/>
  <c r="V40" i="84"/>
  <c r="X40" i="84"/>
  <c r="N41" i="84"/>
  <c r="T41" i="84"/>
  <c r="U41" i="84"/>
  <c r="V41" i="84"/>
  <c r="X41" i="84"/>
  <c r="N42" i="84"/>
  <c r="T42" i="84"/>
  <c r="U42" i="84"/>
  <c r="V42" i="84"/>
  <c r="X42" i="84"/>
  <c r="N43" i="84"/>
  <c r="T43" i="84"/>
  <c r="U43" i="84"/>
  <c r="V43" i="84"/>
  <c r="X43" i="84"/>
  <c r="N44" i="84"/>
  <c r="T44" i="84"/>
  <c r="U44" i="84"/>
  <c r="V44" i="84"/>
  <c r="X44" i="84"/>
  <c r="N45" i="84"/>
  <c r="T45" i="84"/>
  <c r="U45" i="84"/>
  <c r="V45" i="84"/>
  <c r="X45" i="84"/>
  <c r="N46" i="84"/>
  <c r="T46" i="84"/>
  <c r="U46" i="84"/>
  <c r="V46" i="84"/>
  <c r="X46" i="84"/>
  <c r="N47" i="84"/>
  <c r="T47" i="84"/>
  <c r="U47" i="84"/>
  <c r="V47" i="84"/>
  <c r="X47" i="84"/>
  <c r="N48" i="84"/>
  <c r="T48" i="84"/>
  <c r="U48" i="84"/>
  <c r="V48" i="84"/>
  <c r="X48" i="84"/>
  <c r="N49" i="84"/>
  <c r="T49" i="84"/>
  <c r="U49" i="84"/>
  <c r="V49" i="84"/>
  <c r="X49" i="84"/>
  <c r="N50" i="84"/>
  <c r="T50" i="84"/>
  <c r="U50" i="84"/>
  <c r="V50" i="84"/>
  <c r="X50" i="84"/>
  <c r="N51" i="84"/>
  <c r="T51" i="84"/>
  <c r="U51" i="84"/>
  <c r="V51" i="84"/>
  <c r="X51" i="84"/>
  <c r="N52" i="84"/>
  <c r="T52" i="84"/>
  <c r="U52" i="84"/>
  <c r="V52" i="84"/>
  <c r="X52" i="84"/>
  <c r="N53" i="84"/>
  <c r="T53" i="84"/>
  <c r="U53" i="84"/>
  <c r="V53" i="84"/>
  <c r="X53" i="84"/>
  <c r="N54" i="84"/>
  <c r="T54" i="84"/>
  <c r="U54" i="84"/>
  <c r="V54" i="84"/>
  <c r="X54" i="84"/>
  <c r="N60" i="84"/>
  <c r="T60" i="84"/>
  <c r="U60" i="84"/>
  <c r="V60" i="84"/>
  <c r="X60" i="84"/>
  <c r="N61" i="84"/>
  <c r="T61" i="84"/>
  <c r="U61" i="84"/>
  <c r="V61" i="84"/>
  <c r="X61" i="84"/>
  <c r="N62" i="84"/>
  <c r="T62" i="84"/>
  <c r="U62" i="84"/>
  <c r="V62" i="84"/>
  <c r="X62" i="84"/>
  <c r="N63" i="84"/>
  <c r="T63" i="84"/>
  <c r="U63" i="84"/>
  <c r="V63" i="84"/>
  <c r="X63" i="84"/>
  <c r="N64" i="84"/>
  <c r="T64" i="84"/>
  <c r="U64" i="84"/>
  <c r="V64" i="84"/>
  <c r="X64" i="84"/>
  <c r="N65" i="84"/>
  <c r="T65" i="84"/>
  <c r="U65" i="84"/>
  <c r="V65" i="84"/>
  <c r="X65" i="84"/>
  <c r="N66" i="84"/>
  <c r="T66" i="84"/>
  <c r="U66" i="84"/>
  <c r="V66" i="84"/>
  <c r="X66" i="84"/>
  <c r="N67" i="84"/>
  <c r="T67" i="84"/>
  <c r="U67" i="84"/>
  <c r="V67" i="84"/>
  <c r="X67" i="84"/>
  <c r="N68" i="84"/>
  <c r="T68" i="84"/>
  <c r="U68" i="84"/>
  <c r="V68" i="84"/>
  <c r="X68" i="84"/>
  <c r="N69" i="84"/>
  <c r="N70" i="84"/>
  <c r="N71" i="84"/>
  <c r="N72" i="84"/>
  <c r="N73" i="84"/>
  <c r="N74" i="84"/>
  <c r="T74" i="84"/>
  <c r="U74" i="84"/>
  <c r="V74" i="84"/>
  <c r="X74" i="84"/>
  <c r="T76" i="84"/>
  <c r="S77" i="84" s="1"/>
  <c r="N82" i="84"/>
  <c r="T82" i="84"/>
  <c r="U82" i="84"/>
  <c r="V82" i="84"/>
  <c r="X82" i="84"/>
  <c r="N83" i="84"/>
  <c r="T83" i="84"/>
  <c r="U83" i="84"/>
  <c r="V83" i="84"/>
  <c r="X83" i="84"/>
  <c r="N84" i="84"/>
  <c r="T84" i="84"/>
  <c r="U84" i="84"/>
  <c r="V84" i="84"/>
  <c r="X84" i="84"/>
  <c r="N85" i="84"/>
  <c r="T85" i="84"/>
  <c r="U85" i="84"/>
  <c r="V85" i="84"/>
  <c r="X85" i="84"/>
  <c r="N86" i="84"/>
  <c r="T86" i="84"/>
  <c r="U86" i="84"/>
  <c r="V86" i="84"/>
  <c r="X86" i="84"/>
  <c r="N87" i="84"/>
  <c r="T87" i="84"/>
  <c r="U87" i="84"/>
  <c r="V87" i="84"/>
  <c r="X87" i="84"/>
  <c r="N88" i="84"/>
  <c r="T88" i="84"/>
  <c r="U88" i="84"/>
  <c r="V88" i="84"/>
  <c r="X88" i="84"/>
  <c r="N89" i="84"/>
  <c r="T89" i="84"/>
  <c r="U89" i="84"/>
  <c r="V89" i="84"/>
  <c r="X89" i="84"/>
  <c r="N90" i="84"/>
  <c r="T90" i="84"/>
  <c r="U90" i="84"/>
  <c r="V90" i="84"/>
  <c r="X90" i="84"/>
  <c r="N91" i="84"/>
  <c r="T91" i="84"/>
  <c r="U91" i="84"/>
  <c r="V91" i="84"/>
  <c r="X91" i="84"/>
  <c r="E95" i="84"/>
  <c r="F95" i="84"/>
  <c r="C95" i="84" s="1"/>
  <c r="N95" i="84"/>
  <c r="E96" i="84"/>
  <c r="F96" i="84"/>
  <c r="C96" i="84" s="1"/>
  <c r="N96" i="84"/>
  <c r="E97" i="84"/>
  <c r="F97" i="84"/>
  <c r="C97" i="84" s="1"/>
  <c r="N97" i="84"/>
  <c r="E98" i="84"/>
  <c r="F98" i="84"/>
  <c r="C98" i="84" s="1"/>
  <c r="N98" i="84"/>
  <c r="E99" i="84"/>
  <c r="F99" i="84"/>
  <c r="C99" i="84" s="1"/>
  <c r="N99" i="84"/>
  <c r="E100" i="84"/>
  <c r="F100" i="84"/>
  <c r="C100" i="84" s="1"/>
  <c r="N100" i="84"/>
  <c r="E101" i="84"/>
  <c r="F101" i="84"/>
  <c r="C101" i="84" s="1"/>
  <c r="N101" i="84"/>
  <c r="E102" i="84"/>
  <c r="F102" i="84"/>
  <c r="C102" i="84" s="1"/>
  <c r="N102" i="84"/>
  <c r="E103" i="84"/>
  <c r="F103" i="84"/>
  <c r="C103" i="84" s="1"/>
  <c r="N103" i="84"/>
  <c r="E104" i="84"/>
  <c r="F104" i="84"/>
  <c r="C104" i="84" s="1"/>
  <c r="N104" i="84"/>
  <c r="E105" i="84"/>
  <c r="F105" i="84"/>
  <c r="C105" i="84" s="1"/>
  <c r="N105" i="84"/>
  <c r="E106" i="84"/>
  <c r="F106" i="84"/>
  <c r="C106" i="84" s="1"/>
  <c r="N106" i="84"/>
  <c r="C107" i="84"/>
  <c r="E107" i="84"/>
  <c r="C108" i="84"/>
  <c r="E108" i="84"/>
  <c r="C109" i="84"/>
  <c r="E109" i="84"/>
  <c r="C110" i="84"/>
  <c r="E110" i="84"/>
  <c r="C111" i="84"/>
  <c r="E111" i="84"/>
  <c r="C112" i="84"/>
  <c r="E112" i="84"/>
  <c r="C113" i="84"/>
  <c r="E113" i="84"/>
  <c r="C114" i="84"/>
  <c r="E114" i="84"/>
  <c r="C115" i="84"/>
  <c r="E115" i="84"/>
  <c r="C116" i="84"/>
  <c r="E116" i="84"/>
  <c r="C117" i="84"/>
  <c r="E117" i="84"/>
  <c r="C118" i="84"/>
  <c r="E118" i="84"/>
  <c r="D1" i="62"/>
  <c r="Q7" i="62"/>
  <c r="S11" i="62"/>
  <c r="Q11" i="62" s="1"/>
  <c r="T13" i="62"/>
  <c r="T18" i="62"/>
  <c r="U18" i="62"/>
  <c r="V18" i="62"/>
  <c r="X18" i="62"/>
  <c r="T19" i="62"/>
  <c r="U19" i="62"/>
  <c r="V19" i="62"/>
  <c r="X19" i="62"/>
  <c r="T20" i="62"/>
  <c r="U20" i="62"/>
  <c r="V20" i="62"/>
  <c r="X20" i="62"/>
  <c r="T21" i="62"/>
  <c r="U21" i="62"/>
  <c r="V21" i="62"/>
  <c r="X21" i="62"/>
  <c r="T22" i="62"/>
  <c r="U22" i="62"/>
  <c r="V22" i="62"/>
  <c r="X22" i="62"/>
  <c r="T23" i="62"/>
  <c r="U23" i="62"/>
  <c r="V23" i="62"/>
  <c r="X23" i="62"/>
  <c r="T24" i="62"/>
  <c r="U24" i="62"/>
  <c r="V24" i="62"/>
  <c r="X24" i="62"/>
  <c r="T25" i="62"/>
  <c r="U25" i="62"/>
  <c r="V25" i="62"/>
  <c r="X25" i="62"/>
  <c r="T26" i="62"/>
  <c r="U26" i="62"/>
  <c r="V26" i="62"/>
  <c r="X26" i="62"/>
  <c r="T27" i="62"/>
  <c r="U27" i="62"/>
  <c r="V27" i="62"/>
  <c r="X27" i="62"/>
  <c r="N35" i="62"/>
  <c r="T35" i="62"/>
  <c r="U35" i="62"/>
  <c r="V35" i="62"/>
  <c r="X35" i="62"/>
  <c r="N36" i="62"/>
  <c r="T36" i="62"/>
  <c r="U36" i="62"/>
  <c r="V36" i="62"/>
  <c r="X36" i="62"/>
  <c r="T37" i="62"/>
  <c r="U37" i="62"/>
  <c r="V37" i="62"/>
  <c r="X37" i="62"/>
  <c r="T38" i="62"/>
  <c r="U38" i="62"/>
  <c r="V38" i="62"/>
  <c r="X38" i="62"/>
  <c r="N39" i="62"/>
  <c r="T39" i="62"/>
  <c r="U39" i="62"/>
  <c r="V39" i="62"/>
  <c r="X39" i="62"/>
  <c r="N40" i="62"/>
  <c r="T40" i="62"/>
  <c r="U40" i="62"/>
  <c r="V40" i="62"/>
  <c r="X40" i="62"/>
  <c r="N41" i="62"/>
  <c r="T41" i="62"/>
  <c r="U41" i="62"/>
  <c r="V41" i="62"/>
  <c r="X41" i="62"/>
  <c r="N42" i="62"/>
  <c r="T42" i="62"/>
  <c r="U42" i="62"/>
  <c r="V42" i="62"/>
  <c r="X42" i="62"/>
  <c r="N43" i="62"/>
  <c r="T43" i="62"/>
  <c r="U43" i="62"/>
  <c r="V43" i="62"/>
  <c r="X43" i="62"/>
  <c r="N44" i="62"/>
  <c r="T44" i="62"/>
  <c r="U44" i="62"/>
  <c r="V44" i="62"/>
  <c r="X44" i="62"/>
  <c r="N45" i="62"/>
  <c r="T45" i="62"/>
  <c r="U45" i="62"/>
  <c r="V45" i="62"/>
  <c r="X45" i="62"/>
  <c r="N46" i="62"/>
  <c r="T46" i="62"/>
  <c r="U46" i="62"/>
  <c r="V46" i="62"/>
  <c r="X46" i="62"/>
  <c r="N47" i="62"/>
  <c r="T47" i="62"/>
  <c r="U47" i="62"/>
  <c r="V47" i="62"/>
  <c r="X47" i="62"/>
  <c r="N48" i="62"/>
  <c r="T48" i="62"/>
  <c r="U48" i="62"/>
  <c r="V48" i="62"/>
  <c r="X48" i="62"/>
  <c r="N49" i="62"/>
  <c r="T49" i="62"/>
  <c r="U49" i="62"/>
  <c r="V49" i="62"/>
  <c r="X49" i="62"/>
  <c r="N50" i="62"/>
  <c r="T50" i="62"/>
  <c r="U50" i="62"/>
  <c r="V50" i="62"/>
  <c r="X50" i="62"/>
  <c r="N51" i="62"/>
  <c r="T51" i="62"/>
  <c r="U51" i="62"/>
  <c r="V51" i="62"/>
  <c r="X51" i="62"/>
  <c r="N52" i="62"/>
  <c r="T52" i="62"/>
  <c r="U52" i="62"/>
  <c r="V52" i="62"/>
  <c r="X52" i="62"/>
  <c r="N53" i="62"/>
  <c r="T53" i="62"/>
  <c r="U53" i="62"/>
  <c r="V53" i="62"/>
  <c r="X53" i="62"/>
  <c r="N54" i="62"/>
  <c r="T54" i="62"/>
  <c r="U54" i="62"/>
  <c r="V54" i="62"/>
  <c r="X54" i="62"/>
  <c r="N60" i="62"/>
  <c r="T60" i="62"/>
  <c r="U60" i="62"/>
  <c r="V60" i="62"/>
  <c r="X60" i="62"/>
  <c r="N61" i="62"/>
  <c r="T61" i="62"/>
  <c r="U61" i="62"/>
  <c r="V61" i="62"/>
  <c r="X61" i="62"/>
  <c r="N62" i="62"/>
  <c r="T62" i="62"/>
  <c r="U62" i="62"/>
  <c r="V62" i="62"/>
  <c r="X62" i="62"/>
  <c r="N63" i="62"/>
  <c r="T63" i="62"/>
  <c r="U63" i="62"/>
  <c r="V63" i="62"/>
  <c r="X63" i="62"/>
  <c r="N64" i="62"/>
  <c r="T64" i="62"/>
  <c r="U64" i="62"/>
  <c r="V64" i="62"/>
  <c r="X64" i="62"/>
  <c r="N65" i="62"/>
  <c r="T65" i="62"/>
  <c r="U65" i="62"/>
  <c r="V65" i="62"/>
  <c r="X65" i="62"/>
  <c r="N66" i="62"/>
  <c r="T66" i="62" s="1"/>
  <c r="U66" i="62"/>
  <c r="X66" i="62"/>
  <c r="N102" i="62" s="1"/>
  <c r="N67" i="62"/>
  <c r="T67" i="62"/>
  <c r="U67" i="62"/>
  <c r="V67" i="62"/>
  <c r="X67" i="62"/>
  <c r="N68" i="62"/>
  <c r="T68" i="62"/>
  <c r="U68" i="62"/>
  <c r="V68" i="62"/>
  <c r="X68" i="62"/>
  <c r="N69" i="62"/>
  <c r="N70" i="62"/>
  <c r="N71" i="62"/>
  <c r="N72" i="62"/>
  <c r="N73" i="62"/>
  <c r="N74" i="62"/>
  <c r="T74" i="62"/>
  <c r="U74" i="62"/>
  <c r="V74" i="62"/>
  <c r="X74" i="62"/>
  <c r="T76" i="62"/>
  <c r="S77" i="62"/>
  <c r="N82" i="62"/>
  <c r="V82" i="62" s="1"/>
  <c r="T82" i="62"/>
  <c r="U82" i="62"/>
  <c r="X82" i="62"/>
  <c r="N97" i="62" s="1"/>
  <c r="N83" i="62"/>
  <c r="T83" i="62"/>
  <c r="U83" i="62"/>
  <c r="V83" i="62"/>
  <c r="X83" i="62"/>
  <c r="N84" i="62"/>
  <c r="T84" i="62"/>
  <c r="U84" i="62"/>
  <c r="V84" i="62"/>
  <c r="X84" i="62"/>
  <c r="N85" i="62"/>
  <c r="T85" i="62"/>
  <c r="U85" i="62"/>
  <c r="V85" i="62"/>
  <c r="X85" i="62"/>
  <c r="N86" i="62"/>
  <c r="T86" i="62"/>
  <c r="U86" i="62"/>
  <c r="V86" i="62"/>
  <c r="X86" i="62"/>
  <c r="N87" i="62"/>
  <c r="T87" i="62"/>
  <c r="U87" i="62"/>
  <c r="V87" i="62"/>
  <c r="X87" i="62"/>
  <c r="N88" i="62"/>
  <c r="T88" i="62"/>
  <c r="U88" i="62"/>
  <c r="V88" i="62"/>
  <c r="X88" i="62"/>
  <c r="N89" i="62"/>
  <c r="T89" i="62"/>
  <c r="U89" i="62"/>
  <c r="V89" i="62"/>
  <c r="X89" i="62"/>
  <c r="N90" i="62"/>
  <c r="T90" i="62"/>
  <c r="U90" i="62"/>
  <c r="V90" i="62"/>
  <c r="X90" i="62"/>
  <c r="N91" i="62"/>
  <c r="T91" i="62"/>
  <c r="U91" i="62"/>
  <c r="V91" i="62"/>
  <c r="X91" i="62"/>
  <c r="E95" i="62"/>
  <c r="F95" i="62"/>
  <c r="C95" i="62" s="1"/>
  <c r="E96" i="62"/>
  <c r="F96" i="62"/>
  <c r="C96" i="62" s="1"/>
  <c r="E97" i="62"/>
  <c r="F97" i="62"/>
  <c r="C97" i="62" s="1"/>
  <c r="E98" i="62"/>
  <c r="F98" i="62"/>
  <c r="C98" i="62" s="1"/>
  <c r="N98" i="62"/>
  <c r="E99" i="62"/>
  <c r="F99" i="62"/>
  <c r="C99" i="62" s="1"/>
  <c r="N99" i="62"/>
  <c r="E100" i="62"/>
  <c r="F100" i="62"/>
  <c r="C100" i="62" s="1"/>
  <c r="E101" i="62"/>
  <c r="F101" i="62"/>
  <c r="C101" i="62" s="1"/>
  <c r="E102" i="62"/>
  <c r="F102" i="62"/>
  <c r="C102" i="62" s="1"/>
  <c r="E103" i="62"/>
  <c r="F103" i="62"/>
  <c r="C103" i="62" s="1"/>
  <c r="E104" i="62"/>
  <c r="F104" i="62"/>
  <c r="C104" i="62" s="1"/>
  <c r="E105" i="62"/>
  <c r="F105" i="62"/>
  <c r="C105" i="62" s="1"/>
  <c r="E106" i="62"/>
  <c r="F106" i="62"/>
  <c r="C106" i="62" s="1"/>
  <c r="C107" i="62"/>
  <c r="E107" i="62"/>
  <c r="C108" i="62"/>
  <c r="E108" i="62"/>
  <c r="C109" i="62"/>
  <c r="E109" i="62"/>
  <c r="C110" i="62"/>
  <c r="E110" i="62"/>
  <c r="C111" i="62"/>
  <c r="E111" i="62"/>
  <c r="C112" i="62"/>
  <c r="E112" i="62"/>
  <c r="C113" i="62"/>
  <c r="E113" i="62"/>
  <c r="C114" i="62"/>
  <c r="E114" i="62"/>
  <c r="C115" i="62"/>
  <c r="E115" i="62"/>
  <c r="C116" i="62"/>
  <c r="E116" i="62"/>
  <c r="C117" i="62"/>
  <c r="E117" i="62"/>
  <c r="C118" i="62"/>
  <c r="E118" i="62"/>
  <c r="C3" i="40"/>
  <c r="J9" i="40"/>
  <c r="K9" i="40"/>
  <c r="B9" i="40" s="1"/>
  <c r="K10" i="40"/>
  <c r="L10" i="40"/>
  <c r="J11" i="40"/>
  <c r="K11" i="40"/>
  <c r="A11" i="40" s="1"/>
  <c r="K12" i="40"/>
  <c r="J13" i="40"/>
  <c r="K13" i="40"/>
  <c r="K14" i="40"/>
  <c r="J16" i="40"/>
  <c r="J15" i="40" s="1"/>
  <c r="K16" i="40"/>
  <c r="A16" i="40" s="1"/>
  <c r="K17" i="40"/>
  <c r="J18" i="40"/>
  <c r="K18" i="40"/>
  <c r="A18" i="40" s="1"/>
  <c r="K19" i="40"/>
  <c r="J20" i="40"/>
  <c r="K20" i="40"/>
  <c r="F20" i="40" s="1"/>
  <c r="K21" i="40"/>
  <c r="J22" i="40"/>
  <c r="K22" i="40"/>
  <c r="B22" i="40" s="1"/>
  <c r="K23" i="40"/>
  <c r="J24" i="40"/>
  <c r="K24" i="40"/>
  <c r="B24" i="40" s="1"/>
  <c r="K25" i="40"/>
  <c r="K26" i="40"/>
  <c r="J27" i="40"/>
  <c r="K27" i="40"/>
  <c r="K28" i="40"/>
  <c r="J29" i="40"/>
  <c r="K29" i="40"/>
  <c r="K30" i="40"/>
  <c r="J31" i="40"/>
  <c r="K31" i="40"/>
  <c r="K32" i="40"/>
  <c r="T35" i="40"/>
  <c r="J37" i="40"/>
  <c r="K37" i="40"/>
  <c r="K38" i="40"/>
  <c r="J39" i="40"/>
  <c r="K39" i="40"/>
  <c r="K40" i="40"/>
  <c r="J41" i="40"/>
  <c r="K41" i="40"/>
  <c r="J43" i="40"/>
  <c r="K43" i="40"/>
  <c r="J45" i="40"/>
  <c r="K45" i="40"/>
  <c r="J47" i="40"/>
  <c r="K47" i="40"/>
  <c r="L51" i="40"/>
  <c r="N51" i="40"/>
  <c r="L53" i="40"/>
  <c r="N53" i="40"/>
  <c r="L55" i="40"/>
  <c r="N55" i="40"/>
  <c r="L57" i="40"/>
  <c r="N57" i="40"/>
  <c r="L59" i="40"/>
  <c r="N59" i="40"/>
  <c r="C96" i="40"/>
  <c r="C97" i="40"/>
  <c r="D97" i="40"/>
  <c r="C98" i="40"/>
  <c r="D98" i="40"/>
  <c r="C99" i="40"/>
  <c r="C100" i="40"/>
  <c r="C101" i="40"/>
  <c r="C102" i="40"/>
  <c r="C103" i="40"/>
  <c r="C104" i="40"/>
  <c r="C105" i="40"/>
  <c r="C106" i="40"/>
  <c r="C107" i="40"/>
  <c r="C3" i="56"/>
  <c r="C5" i="56"/>
  <c r="C7" i="56"/>
  <c r="C9" i="56"/>
  <c r="C11" i="56"/>
  <c r="C13" i="56"/>
  <c r="C15" i="56"/>
  <c r="A5" i="67"/>
  <c r="B12" i="67"/>
  <c r="A13" i="67"/>
  <c r="A21" i="67"/>
  <c r="A29" i="67"/>
  <c r="B30" i="67"/>
  <c r="B38" i="67"/>
  <c r="B39" i="67"/>
  <c r="A40" i="67"/>
  <c r="B47" i="67"/>
  <c r="A48" i="67"/>
  <c r="B55" i="67"/>
  <c r="A56" i="67"/>
  <c r="B63" i="67"/>
  <c r="A65" i="67"/>
  <c r="B72" i="67"/>
  <c r="A73" i="67"/>
  <c r="B77" i="67"/>
  <c r="A78" i="67"/>
  <c r="B82" i="67"/>
  <c r="A83" i="67"/>
  <c r="A89" i="67"/>
  <c r="I5" i="88"/>
  <c r="I7" i="88"/>
  <c r="I9" i="88"/>
  <c r="I11" i="88"/>
  <c r="I14" i="88"/>
  <c r="I16" i="88"/>
  <c r="I18" i="88"/>
  <c r="I20" i="88"/>
  <c r="H23" i="88"/>
  <c r="H30" i="88" s="1"/>
  <c r="I26" i="88"/>
  <c r="H27" i="88"/>
  <c r="H28" i="88"/>
  <c r="H29" i="88"/>
  <c r="H31" i="88"/>
  <c r="H32" i="88"/>
  <c r="I33" i="88"/>
  <c r="I35" i="88"/>
  <c r="H37" i="88"/>
  <c r="I37" i="88"/>
  <c r="H39" i="88"/>
  <c r="H40" i="88"/>
  <c r="H41" i="88"/>
  <c r="H42" i="88"/>
  <c r="H44" i="88"/>
  <c r="I44" i="88"/>
  <c r="I46" i="88"/>
  <c r="I52" i="88"/>
  <c r="I56" i="88"/>
  <c r="I58" i="88"/>
  <c r="I61" i="88"/>
  <c r="I65" i="88"/>
  <c r="I67" i="88"/>
  <c r="I69" i="88"/>
  <c r="I71" i="88"/>
  <c r="I73" i="88"/>
  <c r="I75" i="88"/>
  <c r="I79" i="88"/>
  <c r="I83" i="88"/>
  <c r="I87" i="88"/>
  <c r="I91" i="88"/>
  <c r="I5" i="87"/>
  <c r="I7" i="87"/>
  <c r="I9" i="87"/>
  <c r="I11" i="87"/>
  <c r="I14" i="87"/>
  <c r="I16" i="87"/>
  <c r="I18" i="87"/>
  <c r="I20" i="87"/>
  <c r="H23" i="87"/>
  <c r="H32" i="87" s="1"/>
  <c r="H25" i="87"/>
  <c r="H26" i="87"/>
  <c r="I26" i="87"/>
  <c r="I33" i="87"/>
  <c r="I35" i="87"/>
  <c r="I37" i="87"/>
  <c r="H38" i="87"/>
  <c r="I44" i="87"/>
  <c r="I46" i="87"/>
  <c r="I52" i="87"/>
  <c r="I56" i="87"/>
  <c r="I58" i="87"/>
  <c r="I61" i="87"/>
  <c r="I65" i="87"/>
  <c r="I67" i="87"/>
  <c r="I69" i="87"/>
  <c r="I71" i="87"/>
  <c r="I73" i="87"/>
  <c r="I75" i="87"/>
  <c r="I79" i="87"/>
  <c r="I83" i="87"/>
  <c r="I87" i="87"/>
  <c r="I91" i="87"/>
  <c r="I5" i="78"/>
  <c r="I7" i="78"/>
  <c r="I9" i="78"/>
  <c r="I11" i="78"/>
  <c r="I14" i="78"/>
  <c r="I16" i="78"/>
  <c r="I18" i="78"/>
  <c r="I20" i="78"/>
  <c r="H23" i="78"/>
  <c r="H25" i="78"/>
  <c r="H26" i="78"/>
  <c r="H36" i="78" s="1"/>
  <c r="I26" i="78"/>
  <c r="H27" i="78"/>
  <c r="H28" i="78"/>
  <c r="H29" i="78"/>
  <c r="H30" i="78"/>
  <c r="H31" i="78"/>
  <c r="H32" i="78"/>
  <c r="H33" i="78"/>
  <c r="I33" i="78"/>
  <c r="I35" i="78"/>
  <c r="H37" i="78"/>
  <c r="I37" i="78"/>
  <c r="H38" i="78"/>
  <c r="H39" i="78"/>
  <c r="H40" i="78"/>
  <c r="H41" i="78"/>
  <c r="H42" i="78"/>
  <c r="H43" i="78"/>
  <c r="H44" i="78"/>
  <c r="I44" i="78"/>
  <c r="I46" i="78"/>
  <c r="I52" i="78"/>
  <c r="I56" i="78"/>
  <c r="I58" i="78"/>
  <c r="I61" i="78"/>
  <c r="I65" i="78"/>
  <c r="I67" i="78"/>
  <c r="I69" i="78"/>
  <c r="I71" i="78"/>
  <c r="I73" i="78"/>
  <c r="I75" i="78"/>
  <c r="I79" i="78"/>
  <c r="I83" i="78"/>
  <c r="I87" i="78"/>
  <c r="I91" i="78"/>
  <c r="I5" i="77"/>
  <c r="I7" i="77"/>
  <c r="I9" i="77"/>
  <c r="I11" i="77"/>
  <c r="I14" i="77"/>
  <c r="I16" i="77"/>
  <c r="I18" i="77"/>
  <c r="I20" i="77"/>
  <c r="H23" i="77"/>
  <c r="H29" i="77" s="1"/>
  <c r="H25" i="77"/>
  <c r="H26" i="77"/>
  <c r="I26" i="77"/>
  <c r="H27" i="77"/>
  <c r="H28" i="77"/>
  <c r="I33" i="77"/>
  <c r="I35" i="77"/>
  <c r="I37" i="77"/>
  <c r="H38" i="77"/>
  <c r="H39" i="77"/>
  <c r="H40" i="77"/>
  <c r="H41" i="77"/>
  <c r="I44" i="77"/>
  <c r="I46" i="77"/>
  <c r="I52" i="77"/>
  <c r="I56" i="77"/>
  <c r="I58" i="77"/>
  <c r="I61" i="77"/>
  <c r="I65" i="77"/>
  <c r="I67" i="77"/>
  <c r="I69" i="77"/>
  <c r="I71" i="77"/>
  <c r="I73" i="77"/>
  <c r="I75" i="77"/>
  <c r="I79" i="77"/>
  <c r="I83" i="77"/>
  <c r="I87" i="77"/>
  <c r="I91" i="77"/>
  <c r="I5" i="76"/>
  <c r="I7" i="76"/>
  <c r="I9" i="76"/>
  <c r="I11" i="76"/>
  <c r="I14" i="76"/>
  <c r="I16" i="76"/>
  <c r="I18" i="76"/>
  <c r="I20" i="76"/>
  <c r="H23" i="76"/>
  <c r="H28" i="76" s="1"/>
  <c r="H25" i="76"/>
  <c r="H26" i="76"/>
  <c r="I26" i="76"/>
  <c r="H27" i="76"/>
  <c r="I33" i="76"/>
  <c r="I35" i="76"/>
  <c r="I37" i="76"/>
  <c r="H38" i="76"/>
  <c r="H39" i="76"/>
  <c r="H40" i="76"/>
  <c r="I44" i="76"/>
  <c r="I46" i="76"/>
  <c r="I52" i="76"/>
  <c r="I56" i="76"/>
  <c r="I58" i="76"/>
  <c r="I61" i="76"/>
  <c r="I65" i="76"/>
  <c r="I67" i="76"/>
  <c r="I69" i="76"/>
  <c r="I71" i="76"/>
  <c r="I73" i="76"/>
  <c r="I75" i="76"/>
  <c r="I79" i="76"/>
  <c r="I83" i="76"/>
  <c r="I87" i="76"/>
  <c r="I91" i="76"/>
  <c r="I5" i="42"/>
  <c r="I7" i="42"/>
  <c r="I9" i="42"/>
  <c r="I11" i="42"/>
  <c r="I14" i="42"/>
  <c r="I16" i="42"/>
  <c r="I18" i="42"/>
  <c r="I20" i="42"/>
  <c r="H23" i="42"/>
  <c r="H25" i="42" s="1"/>
  <c r="I26" i="42"/>
  <c r="H28" i="42"/>
  <c r="H29" i="42"/>
  <c r="H30" i="42"/>
  <c r="I33" i="42"/>
  <c r="I35" i="42"/>
  <c r="I37" i="42"/>
  <c r="H41" i="42"/>
  <c r="H42" i="42"/>
  <c r="H43" i="42"/>
  <c r="I44" i="42"/>
  <c r="I46" i="42"/>
  <c r="I52" i="42"/>
  <c r="I56" i="42"/>
  <c r="I58" i="42"/>
  <c r="I61" i="42"/>
  <c r="I65" i="42"/>
  <c r="I67" i="42"/>
  <c r="I69" i="42"/>
  <c r="I71" i="42"/>
  <c r="I73" i="42"/>
  <c r="I75" i="42"/>
  <c r="I79" i="42"/>
  <c r="I83" i="42"/>
  <c r="I87" i="42"/>
  <c r="I91" i="42"/>
  <c r="Q8" i="21"/>
  <c r="R8" i="21"/>
  <c r="T8" i="21"/>
  <c r="M8" i="21" s="1"/>
  <c r="I16" i="21"/>
  <c r="P20" i="21"/>
  <c r="T20" i="21"/>
  <c r="P22" i="21"/>
  <c r="T22" i="21"/>
  <c r="S29" i="21"/>
  <c r="R29" i="21" s="1"/>
  <c r="A30" i="21"/>
  <c r="R46" i="21" s="1"/>
  <c r="A32" i="21"/>
  <c r="R47" i="21" s="1"/>
  <c r="E32" i="21"/>
  <c r="A34" i="21"/>
  <c r="R48" i="21" s="1"/>
  <c r="E34" i="21"/>
  <c r="A36" i="21"/>
  <c r="R49" i="21" s="1"/>
  <c r="E36" i="21"/>
  <c r="V36" i="21"/>
  <c r="V48" i="21" s="1"/>
  <c r="W36" i="21"/>
  <c r="W43" i="21" s="1"/>
  <c r="X36" i="21"/>
  <c r="X50" i="21" s="1"/>
  <c r="Y36" i="21"/>
  <c r="Y50" i="21" s="1"/>
  <c r="A38" i="21"/>
  <c r="E38" i="21"/>
  <c r="A40" i="21"/>
  <c r="R51" i="21" s="1"/>
  <c r="E40" i="21"/>
  <c r="V40" i="21"/>
  <c r="W40" i="21"/>
  <c r="X40" i="21"/>
  <c r="Y40" i="21"/>
  <c r="V43" i="21"/>
  <c r="X43" i="21"/>
  <c r="V44" i="21"/>
  <c r="W44" i="21"/>
  <c r="X44" i="21"/>
  <c r="Y44" i="21"/>
  <c r="X45" i="21"/>
  <c r="Y45" i="21"/>
  <c r="V47" i="21"/>
  <c r="X48" i="21"/>
  <c r="Y48" i="21"/>
  <c r="V49" i="21"/>
  <c r="X49" i="21"/>
  <c r="Y49" i="21"/>
  <c r="R50" i="21"/>
  <c r="V50" i="21"/>
  <c r="R54" i="21"/>
  <c r="V54" i="21"/>
  <c r="V55" i="21"/>
  <c r="X55" i="21"/>
  <c r="Y55" i="21"/>
  <c r="X56" i="21"/>
  <c r="A24" i="40"/>
  <c r="D24" i="40"/>
  <c r="F24" i="40"/>
  <c r="A22" i="40"/>
  <c r="D22" i="40"/>
  <c r="B20" i="40"/>
  <c r="D20" i="40"/>
  <c r="J8" i="40"/>
  <c r="I24" i="21" l="1"/>
  <c r="P24" i="21" s="1"/>
  <c r="H37" i="76"/>
  <c r="H33" i="76"/>
  <c r="H32" i="76"/>
  <c r="H44" i="76"/>
  <c r="H43" i="76"/>
  <c r="H42" i="76"/>
  <c r="H29" i="76"/>
  <c r="H36" i="76" s="1"/>
  <c r="H31" i="76"/>
  <c r="H30" i="76"/>
  <c r="H41" i="76"/>
  <c r="Y47" i="21"/>
  <c r="X47" i="21"/>
  <c r="X51" i="21"/>
  <c r="X46" i="21"/>
  <c r="V42" i="21"/>
  <c r="Y43" i="21"/>
  <c r="Y54" i="21"/>
  <c r="X54" i="21"/>
  <c r="Y42" i="21"/>
  <c r="U18" i="27"/>
  <c r="Y46" i="21"/>
  <c r="X42" i="21"/>
  <c r="V46" i="21"/>
  <c r="Q16" i="27"/>
  <c r="U20" i="27"/>
  <c r="S20" i="27"/>
  <c r="U14" i="27"/>
  <c r="H29" i="27"/>
  <c r="Q20" i="27"/>
  <c r="S14" i="27"/>
  <c r="F29" i="27"/>
  <c r="Q14" i="27"/>
  <c r="D29" i="27"/>
  <c r="S18" i="27"/>
  <c r="U12" i="27"/>
  <c r="Q18" i="27"/>
  <c r="W46" i="21"/>
  <c r="W55" i="21"/>
  <c r="W49" i="21"/>
  <c r="W54" i="21"/>
  <c r="W45" i="21"/>
  <c r="W42" i="21"/>
  <c r="W48" i="21"/>
  <c r="W51" i="21"/>
  <c r="W47" i="21"/>
  <c r="W56" i="21"/>
  <c r="W50" i="21"/>
  <c r="V45" i="21"/>
  <c r="H37" i="42"/>
  <c r="H33" i="42"/>
  <c r="H32" i="42"/>
  <c r="H44" i="42"/>
  <c r="H31" i="42"/>
  <c r="H36" i="42" s="1"/>
  <c r="H40" i="42"/>
  <c r="H27" i="42"/>
  <c r="H39" i="42"/>
  <c r="H38" i="42"/>
  <c r="H26" i="42"/>
  <c r="H37" i="77"/>
  <c r="H44" i="77"/>
  <c r="H31" i="77"/>
  <c r="H33" i="77"/>
  <c r="H32" i="77"/>
  <c r="H43" i="77"/>
  <c r="H30" i="77"/>
  <c r="H36" i="77" s="1"/>
  <c r="H42" i="77"/>
  <c r="H41" i="87"/>
  <c r="H28" i="87"/>
  <c r="H31" i="87"/>
  <c r="H30" i="87"/>
  <c r="H29" i="87"/>
  <c r="H40" i="87"/>
  <c r="H27" i="87"/>
  <c r="H36" i="87" s="1"/>
  <c r="H44" i="87"/>
  <c r="H43" i="87"/>
  <c r="H42" i="87"/>
  <c r="H39" i="87"/>
  <c r="H37" i="87"/>
  <c r="H33" i="87"/>
  <c r="H26" i="88"/>
  <c r="H38" i="88"/>
  <c r="H25" i="88"/>
  <c r="H33" i="88"/>
  <c r="H43" i="88"/>
  <c r="V66" i="62"/>
  <c r="N106" i="62"/>
  <c r="F29" i="56" s="1"/>
  <c r="N101" i="62"/>
  <c r="F24" i="56" s="1"/>
  <c r="N96" i="62"/>
  <c r="F19" i="56" s="1"/>
  <c r="N105" i="62"/>
  <c r="F28" i="56" s="1"/>
  <c r="N100" i="62"/>
  <c r="F23" i="56" s="1"/>
  <c r="N95" i="62"/>
  <c r="F18" i="56" s="1"/>
  <c r="N104" i="62"/>
  <c r="F27" i="56" s="1"/>
  <c r="N103" i="62"/>
  <c r="F26" i="56" s="1"/>
  <c r="F9" i="40"/>
  <c r="A9" i="40"/>
  <c r="D9" i="40"/>
  <c r="L9" i="40" s="1"/>
  <c r="F11" i="40"/>
  <c r="A20" i="40"/>
  <c r="B18" i="40"/>
  <c r="D11" i="40"/>
  <c r="L11" i="40" s="1"/>
  <c r="F22" i="40"/>
  <c r="B11" i="40"/>
  <c r="D18" i="40"/>
  <c r="F18" i="40"/>
  <c r="B16" i="40"/>
  <c r="F16" i="40"/>
  <c r="D16" i="40"/>
  <c r="F25" i="56"/>
  <c r="N50" i="40"/>
  <c r="M50" i="40" s="1"/>
  <c r="A47" i="40"/>
  <c r="B47" i="40"/>
  <c r="D47" i="40"/>
  <c r="F47" i="40"/>
  <c r="A45" i="40"/>
  <c r="B45" i="40"/>
  <c r="D45" i="40"/>
  <c r="F45" i="40"/>
  <c r="A43" i="40"/>
  <c r="B43" i="40"/>
  <c r="D43" i="40"/>
  <c r="F43" i="40"/>
  <c r="A41" i="40"/>
  <c r="B41" i="40"/>
  <c r="D41" i="40"/>
  <c r="F41" i="40"/>
  <c r="A39" i="40"/>
  <c r="B39" i="40"/>
  <c r="D39" i="40"/>
  <c r="F39" i="40"/>
  <c r="A37" i="40"/>
  <c r="B37" i="40"/>
  <c r="D37" i="40"/>
  <c r="F37" i="40"/>
  <c r="J36" i="40"/>
  <c r="A31" i="40"/>
  <c r="B31" i="40"/>
  <c r="D31" i="40"/>
  <c r="F31" i="40"/>
  <c r="A29" i="40"/>
  <c r="B29" i="40"/>
  <c r="D29" i="40"/>
  <c r="F29" i="40"/>
  <c r="A27" i="40"/>
  <c r="B27" i="40"/>
  <c r="D27" i="40"/>
  <c r="F27" i="40"/>
  <c r="J26" i="40"/>
  <c r="A13" i="40"/>
  <c r="B13" i="40"/>
  <c r="D13" i="40"/>
  <c r="F13" i="40"/>
  <c r="V81" i="62"/>
  <c r="U81" i="62"/>
  <c r="T81" i="62"/>
  <c r="N77" i="62"/>
  <c r="S56" i="62"/>
  <c r="T56" i="62"/>
  <c r="V59" i="62"/>
  <c r="U59" i="62"/>
  <c r="T59" i="62"/>
  <c r="N56" i="62"/>
  <c r="V34" i="62"/>
  <c r="U34" i="62"/>
  <c r="T34" i="62"/>
  <c r="N31" i="62"/>
  <c r="V17" i="62"/>
  <c r="U17" i="62"/>
  <c r="T17" i="62"/>
  <c r="Q5" i="62"/>
  <c r="Q3" i="62" s="1"/>
  <c r="V81" i="84"/>
  <c r="U81" i="84"/>
  <c r="T81" i="84"/>
  <c r="N77" i="84"/>
  <c r="S56" i="84"/>
  <c r="T56" i="84"/>
  <c r="V59" i="84"/>
  <c r="U59" i="84"/>
  <c r="T59" i="84"/>
  <c r="N56" i="84"/>
  <c r="V34" i="84"/>
  <c r="U34" i="84"/>
  <c r="T34" i="84"/>
  <c r="N31" i="84"/>
  <c r="V17" i="84"/>
  <c r="U17" i="84"/>
  <c r="T17" i="84"/>
  <c r="Q5" i="84"/>
  <c r="Q3" i="84" s="1"/>
  <c r="F11" i="25"/>
  <c r="V81" i="85"/>
  <c r="U81" i="85"/>
  <c r="T81" i="85"/>
  <c r="N77" i="85"/>
  <c r="S56" i="85"/>
  <c r="T56" i="85"/>
  <c r="V59" i="85"/>
  <c r="U59" i="85"/>
  <c r="T59" i="85"/>
  <c r="N56" i="85"/>
  <c r="V34" i="85"/>
  <c r="U34" i="85"/>
  <c r="T34" i="85"/>
  <c r="N31" i="85"/>
  <c r="V17" i="85"/>
  <c r="U17" i="85"/>
  <c r="T17" i="85"/>
  <c r="Q5" i="85"/>
  <c r="Q3" i="85" s="1"/>
  <c r="H11" i="25"/>
  <c r="L11" i="25"/>
  <c r="V81" i="86"/>
  <c r="U81" i="86"/>
  <c r="T81" i="86"/>
  <c r="N77" i="86"/>
  <c r="S56" i="86"/>
  <c r="T56" i="86"/>
  <c r="V59" i="86"/>
  <c r="U59" i="86"/>
  <c r="T59" i="86"/>
  <c r="N56" i="86"/>
  <c r="P56" i="86" s="1"/>
  <c r="V34" i="86"/>
  <c r="U34" i="86"/>
  <c r="T34" i="86"/>
  <c r="N31" i="86"/>
  <c r="P31" i="86" s="1"/>
  <c r="S31" i="86" s="1"/>
  <c r="V17" i="86"/>
  <c r="U17" i="86"/>
  <c r="T17" i="86"/>
  <c r="Q5" i="86"/>
  <c r="Q3" i="86" s="1"/>
  <c r="J11" i="25"/>
  <c r="N11" i="25"/>
  <c r="F22" i="56"/>
  <c r="F21" i="56"/>
  <c r="F20" i="56"/>
  <c r="V35" i="89"/>
  <c r="U35" i="89"/>
  <c r="T35" i="89"/>
  <c r="S5" i="89"/>
  <c r="T5" i="89"/>
  <c r="V10" i="89"/>
  <c r="U10" i="89"/>
  <c r="T10" i="89"/>
  <c r="N5" i="89"/>
  <c r="V35" i="90"/>
  <c r="U35" i="90"/>
  <c r="T35" i="90"/>
  <c r="S5" i="90"/>
  <c r="T5" i="90"/>
  <c r="V10" i="90"/>
  <c r="U10" i="90"/>
  <c r="T10" i="90"/>
  <c r="N5" i="90"/>
  <c r="B29" i="27" l="1"/>
  <c r="H36" i="88"/>
  <c r="P5" i="90"/>
  <c r="N29" i="90"/>
  <c r="P5" i="89"/>
  <c r="N29" i="89"/>
  <c r="N7" i="86"/>
  <c r="P77" i="86"/>
  <c r="H19" i="25"/>
  <c r="L19" i="25"/>
  <c r="P31" i="85"/>
  <c r="S31" i="85" s="1"/>
  <c r="H21" i="25"/>
  <c r="L21" i="25"/>
  <c r="P56" i="85"/>
  <c r="N7" i="85"/>
  <c r="P77" i="85"/>
  <c r="P11" i="25"/>
  <c r="F19" i="25"/>
  <c r="P31" i="84"/>
  <c r="S31" i="84" s="1"/>
  <c r="F21" i="25"/>
  <c r="P56" i="84"/>
  <c r="N7" i="84"/>
  <c r="P77" i="84"/>
  <c r="D19" i="25"/>
  <c r="J19" i="25"/>
  <c r="N19" i="25"/>
  <c r="D21" i="25"/>
  <c r="J21" i="25"/>
  <c r="N21" i="25"/>
  <c r="D23" i="25"/>
  <c r="E23" i="25"/>
  <c r="F23" i="25"/>
  <c r="G23" i="25"/>
  <c r="H23" i="25"/>
  <c r="I23" i="25"/>
  <c r="J23" i="25"/>
  <c r="L23" i="25"/>
  <c r="M23" i="25"/>
  <c r="N23" i="25"/>
  <c r="N7" i="62"/>
  <c r="D13" i="25" l="1"/>
  <c r="N9" i="62"/>
  <c r="N11" i="62"/>
  <c r="N107" i="62"/>
  <c r="N108" i="62"/>
  <c r="P23" i="25"/>
  <c r="P21" i="25"/>
  <c r="P19" i="25"/>
  <c r="F13" i="25"/>
  <c r="P7" i="84"/>
  <c r="N9" i="84"/>
  <c r="P9" i="84" s="1"/>
  <c r="N11" i="84"/>
  <c r="N107" i="84"/>
  <c r="N108" i="84"/>
  <c r="N109" i="84"/>
  <c r="N110" i="84"/>
  <c r="N111" i="84"/>
  <c r="N112" i="84"/>
  <c r="N113" i="84"/>
  <c r="N114" i="84"/>
  <c r="N115" i="84"/>
  <c r="N116" i="84"/>
  <c r="N117" i="84"/>
  <c r="N118" i="84"/>
  <c r="N3" i="84"/>
  <c r="M20" i="27"/>
  <c r="N20" i="27" s="1"/>
  <c r="H13" i="25"/>
  <c r="L13" i="25"/>
  <c r="P7" i="85"/>
  <c r="N9" i="85"/>
  <c r="P9" i="85" s="1"/>
  <c r="N11" i="85"/>
  <c r="N107" i="85"/>
  <c r="N108" i="85"/>
  <c r="N109" i="85"/>
  <c r="N110" i="85"/>
  <c r="N111" i="85"/>
  <c r="N112" i="85"/>
  <c r="N113" i="85"/>
  <c r="N114" i="85"/>
  <c r="N115" i="85"/>
  <c r="N116" i="85"/>
  <c r="N117" i="85"/>
  <c r="N118" i="85"/>
  <c r="N3" i="85"/>
  <c r="M22" i="27"/>
  <c r="N22" i="27" s="1"/>
  <c r="J13" i="25"/>
  <c r="N13" i="25"/>
  <c r="P7" i="86"/>
  <c r="N9" i="86"/>
  <c r="P9" i="86" s="1"/>
  <c r="N11" i="86"/>
  <c r="P11" i="86" s="1"/>
  <c r="N107" i="86"/>
  <c r="N108" i="86"/>
  <c r="N109" i="86"/>
  <c r="N110" i="86"/>
  <c r="N111" i="86"/>
  <c r="N112" i="86"/>
  <c r="N113" i="86"/>
  <c r="N114" i="86"/>
  <c r="N115" i="86"/>
  <c r="N116" i="86"/>
  <c r="N117" i="86"/>
  <c r="N118" i="86"/>
  <c r="N3" i="86"/>
  <c r="P29" i="89"/>
  <c r="N63" i="89"/>
  <c r="N64" i="89"/>
  <c r="N65" i="89"/>
  <c r="N66" i="89"/>
  <c r="N67" i="89"/>
  <c r="N68" i="89"/>
  <c r="N69" i="89"/>
  <c r="N70" i="89"/>
  <c r="N71" i="89"/>
  <c r="N72" i="89"/>
  <c r="N73" i="89"/>
  <c r="N74" i="89"/>
  <c r="N3" i="89"/>
  <c r="P3" i="89" s="1"/>
  <c r="P29" i="90"/>
  <c r="N63" i="90"/>
  <c r="N64" i="90"/>
  <c r="N65" i="90"/>
  <c r="N66" i="90"/>
  <c r="N67" i="90"/>
  <c r="N68" i="90"/>
  <c r="N69" i="90"/>
  <c r="N70" i="90"/>
  <c r="N71" i="90"/>
  <c r="N72" i="90"/>
  <c r="N73" i="90"/>
  <c r="N74" i="90"/>
  <c r="N3" i="90"/>
  <c r="P3" i="90" s="1"/>
  <c r="N109" i="62" l="1"/>
  <c r="N114" i="62"/>
  <c r="N116" i="62"/>
  <c r="N113" i="62"/>
  <c r="N112" i="62"/>
  <c r="N111" i="62"/>
  <c r="N110" i="62"/>
  <c r="N117" i="62"/>
  <c r="N115" i="62"/>
  <c r="N118" i="62"/>
  <c r="S29" i="90"/>
  <c r="T29" i="90"/>
  <c r="S29" i="89"/>
  <c r="T29" i="89"/>
  <c r="M18" i="27"/>
  <c r="N18" i="27" s="1"/>
  <c r="P3" i="86"/>
  <c r="P5" i="86"/>
  <c r="S5" i="86" s="1"/>
  <c r="S3" i="86" s="1"/>
  <c r="F77" i="86"/>
  <c r="S9" i="86"/>
  <c r="T9" i="86"/>
  <c r="M16" i="27"/>
  <c r="N16" i="27" s="1"/>
  <c r="P3" i="85"/>
  <c r="P5" i="85"/>
  <c r="S5" i="85" s="1"/>
  <c r="S3" i="85" s="1"/>
  <c r="F77" i="85"/>
  <c r="H17" i="25"/>
  <c r="L17" i="25"/>
  <c r="P11" i="85"/>
  <c r="S9" i="85"/>
  <c r="T9" i="85"/>
  <c r="M14" i="27"/>
  <c r="N14" i="27" s="1"/>
  <c r="P3" i="84"/>
  <c r="P5" i="84"/>
  <c r="S5" i="84" s="1"/>
  <c r="S3" i="84" s="1"/>
  <c r="F77" i="84"/>
  <c r="F17" i="25"/>
  <c r="P11" i="84"/>
  <c r="S9" i="84"/>
  <c r="T9" i="84"/>
  <c r="D17" i="25"/>
  <c r="J17" i="25"/>
  <c r="N17" i="25"/>
  <c r="D15" i="25"/>
  <c r="E15" i="25"/>
  <c r="F15" i="25"/>
  <c r="G15" i="25"/>
  <c r="H15" i="25"/>
  <c r="I15" i="25"/>
  <c r="J15" i="25"/>
  <c r="L15" i="25"/>
  <c r="M15" i="25"/>
  <c r="N15" i="25"/>
  <c r="N3" i="62"/>
  <c r="P13" i="25"/>
  <c r="M12" i="27" l="1"/>
  <c r="P3" i="62"/>
  <c r="P5" i="62"/>
  <c r="S5" i="62" s="1"/>
  <c r="S3" i="62" s="1"/>
  <c r="P31" i="62"/>
  <c r="S31" i="62" s="1"/>
  <c r="P56" i="62"/>
  <c r="F77" i="62"/>
  <c r="P77" i="62"/>
  <c r="P7" i="62"/>
  <c r="P11" i="62"/>
  <c r="P9" i="62"/>
  <c r="P15" i="25"/>
  <c r="N25" i="25"/>
  <c r="J25" i="25"/>
  <c r="P17" i="25"/>
  <c r="D25" i="25"/>
  <c r="F25" i="25"/>
  <c r="L25" i="25"/>
  <c r="H25" i="25"/>
  <c r="K17" i="26" l="1"/>
  <c r="K21" i="26"/>
  <c r="G17" i="26"/>
  <c r="G21" i="26"/>
  <c r="C17" i="26"/>
  <c r="C21" i="26"/>
  <c r="O17" i="26"/>
  <c r="O21" i="26"/>
  <c r="P25" i="25"/>
  <c r="S9" i="62"/>
  <c r="T9" i="62"/>
  <c r="N12" i="27"/>
  <c r="M25" i="27"/>
  <c r="N25" i="27" s="1"/>
  <c r="M27" i="27"/>
  <c r="B28" i="27"/>
  <c r="S17" i="26" l="1"/>
  <c r="S21" i="26"/>
  <c r="R11" i="25"/>
  <c r="R13" i="25"/>
  <c r="R15" i="25"/>
  <c r="R17" i="25"/>
  <c r="R19" i="25"/>
  <c r="R21" i="25"/>
  <c r="R23" i="25"/>
  <c r="R25" i="25"/>
  <c r="D27" i="25"/>
  <c r="F27" i="25"/>
  <c r="H27" i="25"/>
  <c r="J27" i="25"/>
  <c r="L27" i="25"/>
  <c r="N27" i="25"/>
  <c r="R27" i="25"/>
  <c r="U56" i="86"/>
  <c r="U76" i="86"/>
  <c r="T77" i="86" s="1"/>
  <c r="U77" i="86"/>
  <c r="U78" i="86"/>
  <c r="U56" i="85"/>
  <c r="U76" i="85"/>
  <c r="T77" i="85" s="1"/>
  <c r="U77" i="85"/>
  <c r="U78" i="85"/>
  <c r="U56" i="84"/>
  <c r="U76" i="84"/>
  <c r="T77" i="84" s="1"/>
  <c r="U77" i="84"/>
  <c r="U78" i="84"/>
  <c r="U56" i="62"/>
  <c r="U76" i="62"/>
  <c r="T77" i="62" s="1"/>
  <c r="U77" i="62"/>
  <c r="U78" i="62"/>
  <c r="O23" i="26"/>
  <c r="AA21" i="26"/>
  <c r="M16" i="21" s="1"/>
  <c r="AA17" i="26"/>
  <c r="C23" i="26"/>
  <c r="G23" i="26"/>
  <c r="K23" i="26"/>
  <c r="M17" i="26" l="1"/>
  <c r="M19" i="26"/>
  <c r="M21" i="26"/>
  <c r="M23" i="26"/>
  <c r="I17" i="26"/>
  <c r="I19" i="26"/>
  <c r="I21" i="26"/>
  <c r="I23" i="26"/>
  <c r="E17" i="26"/>
  <c r="E19" i="26"/>
  <c r="E21" i="26"/>
  <c r="E23" i="26"/>
  <c r="AA23" i="26"/>
  <c r="E16" i="21"/>
  <c r="Q17" i="26"/>
  <c r="Q19" i="26"/>
  <c r="Q21" i="26"/>
  <c r="Q23" i="26"/>
  <c r="W17" i="26"/>
  <c r="W21" i="26"/>
  <c r="S23" i="26"/>
  <c r="U17" i="26" l="1"/>
  <c r="U19" i="26"/>
  <c r="U21" i="26"/>
  <c r="U23" i="26"/>
  <c r="W23" i="26"/>
  <c r="AC17" i="26"/>
  <c r="AC19" i="26"/>
  <c r="AC21" i="26"/>
  <c r="AC23" i="26"/>
  <c r="A16" i="21"/>
  <c r="Y17" i="26" l="1"/>
  <c r="Y19" i="26"/>
  <c r="Y21" i="26"/>
  <c r="Y23" i="26"/>
</calcChain>
</file>

<file path=xl/sharedStrings.xml><?xml version="1.0" encoding="utf-8"?>
<sst xmlns="http://schemas.openxmlformats.org/spreadsheetml/2006/main" count="1216" uniqueCount="332">
  <si>
    <t>LIGHT PROJECT APPLICATION</t>
  </si>
  <si>
    <t xml:space="preserve">Interreg VI-A Hungary-Croatia Programme 2021-2027
</t>
  </si>
  <si>
    <t>Reference number of the call for proposals: HUHR/2402/B-light2</t>
  </si>
  <si>
    <r>
      <t xml:space="preserve">Light Project title </t>
    </r>
    <r>
      <rPr>
        <sz val="11"/>
        <rFont val="Arial"/>
        <family val="2"/>
      </rPr>
      <t>(</t>
    </r>
    <r>
      <rPr>
        <i/>
        <sz val="11"/>
        <rFont val="Arial"/>
        <family val="2"/>
      </rPr>
      <t>max.200 characters</t>
    </r>
    <r>
      <rPr>
        <sz val="11"/>
        <rFont val="Arial"/>
        <family val="2"/>
      </rPr>
      <t>)</t>
    </r>
  </si>
  <si>
    <t xml:space="preserve"> /chr.</t>
  </si>
  <si>
    <t xml:space="preserve">Total Light Project budget (EUR) </t>
  </si>
  <si>
    <t>Total costs</t>
  </si>
  <si>
    <t>EU contribution</t>
  </si>
  <si>
    <t>National contribution</t>
  </si>
  <si>
    <t>Own contribution</t>
  </si>
  <si>
    <t>Project implementation period</t>
  </si>
  <si>
    <r>
      <t>Start date of Light Project implementation</t>
    </r>
    <r>
      <rPr>
        <sz val="10"/>
        <rFont val="Arial"/>
        <family val="2"/>
      </rPr>
      <t>:</t>
    </r>
  </si>
  <si>
    <t>(day)</t>
  </si>
  <si>
    <t>(month)</t>
  </si>
  <si>
    <t>(year)</t>
  </si>
  <si>
    <r>
      <t>End date of Light Project implementation</t>
    </r>
    <r>
      <rPr>
        <sz val="10"/>
        <rFont val="Arial"/>
        <family val="2"/>
      </rPr>
      <t>:</t>
    </r>
  </si>
  <si>
    <t>Light Project duration (in months):</t>
  </si>
  <si>
    <t>Error in the selected date (not exists)!</t>
  </si>
  <si>
    <t>Light Project partnership</t>
  </si>
  <si>
    <t>List of Light Partners</t>
  </si>
  <si>
    <t>Croatia</t>
  </si>
  <si>
    <t xml:space="preserve">Location of Light Project implementation </t>
  </si>
  <si>
    <t>Baranya megye</t>
  </si>
  <si>
    <t>Hungary</t>
  </si>
  <si>
    <t>Somogy megye</t>
  </si>
  <si>
    <t>Light Partner (abbreviated name)</t>
  </si>
  <si>
    <t>Country</t>
  </si>
  <si>
    <t>NUTS III region or equivalent</t>
  </si>
  <si>
    <t>LAU 2 - settlement(s)</t>
  </si>
  <si>
    <t>Zala megye</t>
  </si>
  <si>
    <t>Koprivničko-križevačka županija</t>
  </si>
  <si>
    <t>Međimurska županija</t>
  </si>
  <si>
    <t>Osječko-baranjska županija</t>
  </si>
  <si>
    <t>Virovitičko-podravska županija</t>
  </si>
  <si>
    <t>Bjelovarsko-bilogorska županija</t>
  </si>
  <si>
    <t>Požeško-slavonska županija</t>
  </si>
  <si>
    <t>Varaždinska županija</t>
  </si>
  <si>
    <t>Vukovarsko-srijemska županija</t>
  </si>
  <si>
    <t>Other</t>
  </si>
  <si>
    <t>2.        Light Partner data</t>
  </si>
  <si>
    <t>2.2    Light Partner 1 SME</t>
  </si>
  <si>
    <r>
      <t xml:space="preserve">Official name of the Light Partner in original language </t>
    </r>
    <r>
      <rPr>
        <sz val="10"/>
        <color indexed="10"/>
        <rFont val="Arial"/>
        <family val="2"/>
      </rPr>
      <t>(max. 150 characters)</t>
    </r>
  </si>
  <si>
    <r>
      <t xml:space="preserve">Official name of the Light Partner in English (if exists) </t>
    </r>
    <r>
      <rPr>
        <sz val="10"/>
        <rFont val="Arial"/>
        <family val="2"/>
      </rPr>
      <t>(max. 150 characters)</t>
    </r>
  </si>
  <si>
    <r>
      <t xml:space="preserve">Abbreviated name (in original language) </t>
    </r>
    <r>
      <rPr>
        <sz val="10"/>
        <color indexed="10"/>
        <rFont val="Arial"/>
        <family val="2"/>
      </rPr>
      <t>(max. 20 characters)</t>
    </r>
  </si>
  <si>
    <t>SME</t>
  </si>
  <si>
    <r>
      <t xml:space="preserve">Website </t>
    </r>
    <r>
      <rPr>
        <sz val="10"/>
        <rFont val="Arial"/>
        <family val="2"/>
      </rPr>
      <t>(max. 150 characters)</t>
    </r>
  </si>
  <si>
    <r>
      <t xml:space="preserve">Ownership structure / Founder organisation </t>
    </r>
    <r>
      <rPr>
        <sz val="10"/>
        <rFont val="Arial"/>
        <family val="2"/>
      </rPr>
      <t>(max. 150 characters)</t>
    </r>
  </si>
  <si>
    <t>National tax number</t>
  </si>
  <si>
    <t>OIB number (for Croatia only)</t>
  </si>
  <si>
    <t>EU tax number</t>
  </si>
  <si>
    <t>Registry number</t>
  </si>
  <si>
    <t xml:space="preserve">Mailing address </t>
  </si>
  <si>
    <t>County</t>
  </si>
  <si>
    <t>Official address OR Address (permanent residence)</t>
  </si>
  <si>
    <t>Street and number</t>
  </si>
  <si>
    <t>Postal code</t>
  </si>
  <si>
    <t>Settlement</t>
  </si>
  <si>
    <t>PO Box</t>
  </si>
  <si>
    <t>NUTS III or equivalent</t>
  </si>
  <si>
    <t>Branch office address</t>
  </si>
  <si>
    <t>Contact person in Light Project</t>
  </si>
  <si>
    <t>Legal representative</t>
  </si>
  <si>
    <t>title</t>
  </si>
  <si>
    <t>position</t>
  </si>
  <si>
    <t>Mr.</t>
  </si>
  <si>
    <t>Mrs.</t>
  </si>
  <si>
    <t>First name</t>
  </si>
  <si>
    <t>Family name</t>
  </si>
  <si>
    <t>Ms.</t>
  </si>
  <si>
    <t>Telephone/ Mobile number</t>
  </si>
  <si>
    <t>Telephone</t>
  </si>
  <si>
    <t>Mobile</t>
  </si>
  <si>
    <t>E-mail</t>
  </si>
  <si>
    <t xml:space="preserve">Contact  person </t>
  </si>
  <si>
    <t>Date of foundation</t>
  </si>
  <si>
    <t>DD/MM/YYYY</t>
  </si>
  <si>
    <t>Number of staff</t>
  </si>
  <si>
    <t>person(s)</t>
  </si>
  <si>
    <t>Annual turnover (last closed yr)</t>
  </si>
  <si>
    <t>EUR</t>
  </si>
  <si>
    <t>Awarded de minimis grant in the current and the previous two fiscal years:</t>
  </si>
  <si>
    <t>Amount of de minimis grant awarded in Hungary (EUR):</t>
  </si>
  <si>
    <t>Amount of de minimis grant awarded in Croatia (EUR):</t>
  </si>
  <si>
    <t>Short description of the former and present activities of the Light Partner</t>
  </si>
  <si>
    <t xml:space="preserve">Main places of selling, existing export-import business cooperations </t>
  </si>
  <si>
    <t xml:space="preserve">Human capacities of the company (number of staff and their competences relevant for Light Project) </t>
  </si>
  <si>
    <t>Relevant main developments and projects from the past three years, including data on applied EU co-financing (if relevant)</t>
  </si>
  <si>
    <t>2.2    Light Partner 2 SME</t>
  </si>
  <si>
    <t>2.2    Light Partner 3 SME</t>
  </si>
  <si>
    <t>2.2    Light Partner 4  SME</t>
  </si>
  <si>
    <t>2.2    Light Partner 3 R&amp;D</t>
  </si>
  <si>
    <t xml:space="preserve">2.2    Light Partner 4 R&amp;D </t>
  </si>
  <si>
    <t>3. Light Project description</t>
  </si>
  <si>
    <r>
      <rPr>
        <b/>
        <i/>
        <sz val="10"/>
        <rFont val="Arial"/>
        <family val="2"/>
        <charset val="238"/>
      </rPr>
      <t>3.1. Light Project summary/description</t>
    </r>
    <r>
      <rPr>
        <i/>
        <sz val="10"/>
        <rFont val="Arial"/>
        <family val="2"/>
        <charset val="238"/>
      </rPr>
      <t xml:space="preserve">
Please give a short overview of the Light Project and describe:
- the common challenge of the programme area you are jointly tackling in your Light Project
- the overall objective of the Light Project and the expected change your Light Project will make to the current situation
- the outputs/deliverables you will produce and those who will benefit from them
- the approach you plan to take and why a cross-border approach is needed
- what is new/original about the Light Project.  </t>
    </r>
    <r>
      <rPr>
        <b/>
        <i/>
        <sz val="10"/>
        <rFont val="Arial"/>
        <family val="2"/>
        <charset val="238"/>
      </rPr>
      <t>max. 5000 characters.</t>
    </r>
  </si>
  <si>
    <r>
      <rPr>
        <b/>
        <i/>
        <sz val="10"/>
        <rFont val="Arial"/>
        <family val="2"/>
      </rPr>
      <t>3.2 Cross-border character and impact:</t>
    </r>
    <r>
      <rPr>
        <i/>
        <sz val="10"/>
        <rFont val="Arial"/>
        <family val="2"/>
      </rPr>
      <t xml:space="preserve">
Please describe the cross-border character of the Light Project. Measurable impacts that will be generated by the Light Project on either side of the border. A long lasting social/economical/environmental effect, consequence directly linked to the implemented Light Project. Describe the added value deriving from the planned cross-border cooperation. </t>
    </r>
    <r>
      <rPr>
        <b/>
        <i/>
        <sz val="10"/>
        <rFont val="Arial"/>
        <family val="2"/>
      </rPr>
      <t>(max. 2000 characters)</t>
    </r>
  </si>
  <si>
    <r>
      <rPr>
        <b/>
        <i/>
        <sz val="10"/>
        <rFont val="Arial"/>
        <family val="2"/>
      </rPr>
      <t xml:space="preserve">3.3 Cooperation of Light Partners: </t>
    </r>
    <r>
      <rPr>
        <i/>
        <sz val="10"/>
        <rFont val="Arial"/>
        <family val="2"/>
      </rPr>
      <t xml:space="preserve">
Please describe the role of the relevant Light Partners participating in the implementation of the light project (SMEs, R&amp;D organisation) </t>
    </r>
    <r>
      <rPr>
        <b/>
        <i/>
        <sz val="10"/>
        <rFont val="Arial"/>
        <family val="2"/>
      </rPr>
      <t>(max. 2000 characters)</t>
    </r>
  </si>
  <si>
    <r>
      <rPr>
        <b/>
        <i/>
        <sz val="10"/>
        <rFont val="Arial"/>
        <family val="2"/>
      </rPr>
      <t>3.4. Product</t>
    </r>
    <r>
      <rPr>
        <i/>
        <sz val="10"/>
        <rFont val="Arial"/>
        <family val="2"/>
      </rPr>
      <t xml:space="preserve">
Description of the jointly developed product, service or technology by the cooperating Light Partners with added value or joint innovation between Light Partners operating on different sides of the border - </t>
    </r>
    <r>
      <rPr>
        <b/>
        <i/>
        <sz val="10"/>
        <rFont val="Arial"/>
        <family val="2"/>
      </rPr>
      <t>max. 5000 characters.</t>
    </r>
  </si>
  <si>
    <t>3.5. Selling</t>
  </si>
  <si>
    <r>
      <t xml:space="preserve">3.5.1. Competences of selling
</t>
    </r>
    <r>
      <rPr>
        <i/>
        <sz val="10"/>
        <rFont val="Arial"/>
        <family val="2"/>
      </rPr>
      <t xml:space="preserve">Personal competences of the business managers of the Light Partners who are in charge of coordinating selling and marketing activities concerning the Light Project (this should be described for all Light Partners) - </t>
    </r>
    <r>
      <rPr>
        <b/>
        <i/>
        <sz val="10"/>
        <rFont val="Arial"/>
        <family val="2"/>
      </rPr>
      <t>max. 5000 characters.</t>
    </r>
  </si>
  <si>
    <r>
      <t xml:space="preserve">3.5.2. Places and predicted value of selling
</t>
    </r>
    <r>
      <rPr>
        <i/>
        <sz val="10"/>
        <rFont val="Arial"/>
        <family val="2"/>
        <charset val="238"/>
      </rPr>
      <t xml:space="preserve">Description of places of selling of the jointly developed product, service or technology with indication of predicted values of selling broken down to main places of selling (estimates in EUR) after 2 years of completion of the Light Project  (minimum value of selling should reach 20% of requested EU-co-financing 2 years after completion of the Light Project - </t>
    </r>
    <r>
      <rPr>
        <b/>
        <i/>
        <sz val="10"/>
        <rFont val="Arial"/>
        <family val="2"/>
        <charset val="238"/>
      </rPr>
      <t>max. 5000 characters.</t>
    </r>
  </si>
  <si>
    <r>
      <t xml:space="preserve">3.5.3. Business potential
</t>
    </r>
    <r>
      <rPr>
        <i/>
        <sz val="10"/>
        <rFont val="Arial"/>
        <family val="2"/>
        <charset val="238"/>
      </rPr>
      <t xml:space="preserve">Description of the followings - </t>
    </r>
    <r>
      <rPr>
        <b/>
        <i/>
        <sz val="10"/>
        <rFont val="Arial"/>
        <family val="2"/>
        <charset val="238"/>
      </rPr>
      <t>max. 5000 characters</t>
    </r>
    <r>
      <rPr>
        <i/>
        <sz val="10"/>
        <rFont val="Arial"/>
        <family val="2"/>
        <charset val="238"/>
      </rPr>
      <t>:
- market needs concerning all places of selling indicated above,
- analysis of market competition with indication of competitive advantages of the existing or jointly developed product/service/technology in the Light Project,
- proposed actions for market expansion.</t>
    </r>
  </si>
  <si>
    <r>
      <rPr>
        <b/>
        <i/>
        <sz val="10"/>
        <rFont val="Arial"/>
        <family val="2"/>
        <charset val="238"/>
      </rPr>
      <t>3.6. Innovative character</t>
    </r>
    <r>
      <rPr>
        <i/>
        <sz val="10"/>
        <rFont val="Arial"/>
        <family val="2"/>
        <charset val="238"/>
      </rPr>
      <t xml:space="preserve">
Description of the innovative content of the Light Project in terms of the range of value-added innovation, one of the following options should be indicated and described - </t>
    </r>
    <r>
      <rPr>
        <b/>
        <i/>
        <sz val="10"/>
        <rFont val="Arial"/>
        <family val="2"/>
        <charset val="238"/>
      </rPr>
      <t>max. 5000 characters</t>
    </r>
    <r>
      <rPr>
        <i/>
        <sz val="10"/>
        <rFont val="Arial"/>
        <family val="2"/>
        <charset val="238"/>
      </rPr>
      <t>:
1) value-added of innovation is relevant for the cooperating Light partners
2) innovation relevant at settlement or county level
3) innovation relevant for the whole programme area of B Light 2 project
4) innovation bears international relevance influencing the whole relevant sector</t>
    </r>
  </si>
  <si>
    <t>In the context of the Light Project, innovation is understood as the development and implementation of a new or significantly improved solution — such as a product, service, process, methodology, or cooperation model — that creates measurable added value compared to existing practices. The innovation is primarily relevant at company level, providing clear benefits to the participating organisations, while also demonstrating potential positive effects at regional or programme area-wide level.</t>
  </si>
  <si>
    <r>
      <t xml:space="preserve">3.7. Methodological approach
</t>
    </r>
    <r>
      <rPr>
        <i/>
        <sz val="10"/>
        <rFont val="Arial"/>
        <family val="2"/>
      </rPr>
      <t xml:space="preserve">Detailed description of the method of the implementation, and reasons for the proposed cooperation of Light Partners and how the cooperation activities will be interlinked. Justify the necessity of the planned activities. Define the responsibilities of the Light Partners related to activities. What organisational measures will be needed for the successful implementation. - </t>
    </r>
    <r>
      <rPr>
        <b/>
        <i/>
        <sz val="10"/>
        <rFont val="Arial"/>
        <family val="2"/>
      </rPr>
      <t>max</t>
    </r>
    <r>
      <rPr>
        <i/>
        <sz val="10"/>
        <rFont val="Arial"/>
        <family val="2"/>
      </rPr>
      <t xml:space="preserve"> </t>
    </r>
    <r>
      <rPr>
        <b/>
        <i/>
        <sz val="10"/>
        <rFont val="Arial"/>
        <family val="2"/>
      </rPr>
      <t>2000 characters</t>
    </r>
    <r>
      <rPr>
        <i/>
        <sz val="10"/>
        <rFont val="Arial"/>
        <family val="2"/>
      </rPr>
      <t>.</t>
    </r>
  </si>
  <si>
    <r>
      <t xml:space="preserve">3.8. Risk management (possible internal/external constraints and solutions foreseen)
</t>
    </r>
    <r>
      <rPr>
        <i/>
        <sz val="10"/>
        <rFont val="Arial"/>
        <family val="2"/>
        <charset val="238"/>
      </rPr>
      <t xml:space="preserve">Description of possible general risk factors (e.g. financial, organizational, etc.) the cooperation will face, and the specific risks and obstacles. Evaluation of the their probability, impact on Light Project activities and measures to handle them - </t>
    </r>
    <r>
      <rPr>
        <b/>
        <i/>
        <sz val="10"/>
        <rFont val="Arial"/>
        <family val="2"/>
        <charset val="238"/>
      </rPr>
      <t>max. 2000 characters</t>
    </r>
    <r>
      <rPr>
        <i/>
        <sz val="10"/>
        <rFont val="Arial"/>
        <family val="2"/>
        <charset val="238"/>
      </rPr>
      <t>.</t>
    </r>
  </si>
  <si>
    <r>
      <t xml:space="preserve">3.9. Consistency of the Light Project with EU horizontal principles on equal opportunities and non-discrimination, sustainable development and gender equality
</t>
    </r>
    <r>
      <rPr>
        <i/>
        <sz val="10"/>
        <rFont val="Arial"/>
        <family val="2"/>
        <charset val="238"/>
      </rPr>
      <t xml:space="preserve">Describe how the cooperation contributes to ensuring equal opportunities and non-discrimination. 
Describe in detail how the cooperation contributes to sustainable development, what impact are envisaged on the environment and in what extent.
Describe how the cooperation ensures gender balance in Light Project teams and accessibility of activities for diverse target groups.
- </t>
    </r>
    <r>
      <rPr>
        <b/>
        <i/>
        <sz val="10"/>
        <rFont val="Arial"/>
        <family val="2"/>
        <charset val="238"/>
      </rPr>
      <t>max. 2000 characters.</t>
    </r>
  </si>
  <si>
    <t xml:space="preserve">3.10.   Sustainbility and capitalisation of Light Project results:  </t>
  </si>
  <si>
    <t>6. Light Project Activities</t>
  </si>
  <si>
    <t>Light Project title</t>
  </si>
  <si>
    <t>Light Partner 1 - SME</t>
  </si>
  <si>
    <t>Light Partner 2 - SME</t>
  </si>
  <si>
    <t>Light Partner 3 - SME</t>
  </si>
  <si>
    <t>Light Partner 4 - SME</t>
  </si>
  <si>
    <t>Light Partner 5 - R&amp;D</t>
  </si>
  <si>
    <t>Light Partner 6 - R&amp;D</t>
  </si>
  <si>
    <t>ACTIVITIES</t>
  </si>
  <si>
    <r>
      <rPr>
        <b/>
        <sz val="9"/>
        <rFont val="Arial"/>
        <family val="2"/>
      </rPr>
      <t xml:space="preserve">Activities within 
the Light Project </t>
    </r>
    <r>
      <rPr>
        <sz val="9"/>
        <rFont val="Arial"/>
        <family val="2"/>
      </rPr>
      <t xml:space="preserve">
(max. 120 chr.)</t>
    </r>
  </si>
  <si>
    <r>
      <rPr>
        <b/>
        <sz val="9"/>
        <rFont val="Arial"/>
        <family val="2"/>
      </rPr>
      <t>Description of activity</t>
    </r>
    <r>
      <rPr>
        <sz val="9"/>
        <rFont val="Arial"/>
        <family val="2"/>
      </rPr>
      <t xml:space="preserve"> 
(max. 500 chr.)</t>
    </r>
  </si>
  <si>
    <r>
      <rPr>
        <b/>
        <sz val="9"/>
        <rFont val="Arial"/>
        <family val="2"/>
      </rPr>
      <t>Location of the activity</t>
    </r>
    <r>
      <rPr>
        <sz val="9"/>
        <rFont val="Arial"/>
        <family val="2"/>
      </rPr>
      <t xml:space="preserve">
(County, town, settlements)</t>
    </r>
  </si>
  <si>
    <t>Responsible 
Light Partner</t>
  </si>
  <si>
    <r>
      <rPr>
        <b/>
        <sz val="9"/>
        <rFont val="Arial"/>
        <family val="2"/>
      </rPr>
      <t xml:space="preserve">Estimated costs 
</t>
    </r>
    <r>
      <rPr>
        <sz val="9"/>
        <rFont val="Arial"/>
        <family val="2"/>
      </rPr>
      <t>(EUR)</t>
    </r>
  </si>
  <si>
    <r>
      <rPr>
        <b/>
        <sz val="9"/>
        <rFont val="Arial"/>
        <family val="2"/>
      </rPr>
      <t xml:space="preserve">Relevant implementation periods </t>
    </r>
    <r>
      <rPr>
        <sz val="9"/>
        <rFont val="Arial"/>
        <family val="2"/>
      </rPr>
      <t>- or planned timing
(max. 50 chr.)</t>
    </r>
  </si>
  <si>
    <t>1.</t>
  </si>
  <si>
    <t>Project management</t>
  </si>
  <si>
    <t>2.</t>
  </si>
  <si>
    <t>Communication</t>
  </si>
  <si>
    <t>3.</t>
  </si>
  <si>
    <t>Cooperation activity 1</t>
  </si>
  <si>
    <t>4.</t>
  </si>
  <si>
    <t>Cooperation activity 2</t>
  </si>
  <si>
    <t>5.</t>
  </si>
  <si>
    <t>Cooperation activity 3</t>
  </si>
  <si>
    <t>6.</t>
  </si>
  <si>
    <t>etc.</t>
  </si>
  <si>
    <t>7.</t>
  </si>
  <si>
    <t>8.</t>
  </si>
  <si>
    <t>9.</t>
  </si>
  <si>
    <t>10.</t>
  </si>
  <si>
    <t>11.</t>
  </si>
  <si>
    <t>12.</t>
  </si>
  <si>
    <t>Main information and publicity activities that are planned to be carried out during the implementation of the Light Project. When selecting the planned communication activity you have to keep in mind that all communication tools used should be in line with the planned communication activities and Light Project budgets.
Among communication tools, each Light Project is required to:
• have at least one communication event;
• produce promotional material about the Light Project (at least one trilingual  i.e. Hungarian-Croatian / Croatian-Hungarian alongside with English as the official working language of the Programme);
• have an own project specific website or ensure relevant space for the promotion of the Light Project results within any of the Light Partners' website(s);
• have at least one media activity (press release, media broadcast etc.) on the Light Project.</t>
  </si>
  <si>
    <r>
      <rPr>
        <b/>
        <sz val="9"/>
        <rFont val="Arial"/>
        <family val="2"/>
        <charset val="238"/>
      </rPr>
      <t>IMPORTANT NOTE:</t>
    </r>
    <r>
      <rPr>
        <sz val="9"/>
        <rFont val="Arial"/>
        <family val="2"/>
      </rPr>
      <t xml:space="preserve">
Each Light Partner is obliged to place at least one poster with information about the Light Project (minimum size A3), including the financial support from the EU, at a location readily visible to the public such as the entrance area of a building.                                                                                                                                                                                                                                                                                                                                                                 Please note that you should label every single piece of equipment purchased through the present Programme with the sticker. (Further information you can find in</t>
    </r>
    <r>
      <rPr>
        <sz val="9"/>
        <color indexed="10"/>
        <rFont val="Arial"/>
        <family val="2"/>
        <charset val="238"/>
      </rPr>
      <t xml:space="preserve"> Chapter 9.5. Communication requirements.)</t>
    </r>
    <r>
      <rPr>
        <sz val="9"/>
        <rFont val="Arial"/>
        <family val="2"/>
      </rPr>
      <t xml:space="preserve">
Please make sure that the necessary costs of the Information and Publicity activities are planned within the budget of the relevant Light Partner!</t>
    </r>
  </si>
  <si>
    <t>7. Indicators</t>
  </si>
  <si>
    <t>Light Project title:</t>
  </si>
  <si>
    <r>
      <t xml:space="preserve">Light Projects are required to contribute to the indicators.
</t>
    </r>
    <r>
      <rPr>
        <b/>
        <u/>
        <sz val="10"/>
        <rFont val="Arial"/>
        <family val="2"/>
        <charset val="238"/>
      </rPr>
      <t>As a minimum requirement, the Light Project partnership is obliged to choose from the offered options at least:</t>
    </r>
    <r>
      <rPr>
        <sz val="10"/>
        <rFont val="Arial"/>
        <family val="2"/>
      </rPr>
      <t xml:space="preserve">
- 3 different Programme indicators
- 2 different general indicators,
- 1 horizontal indicator,
- 1 communicaton indicator
- 2 different scheme-specific indicators
A maximum of 2 additional Light Project self-defined indicators can be defined optionally by the Light Project.
Light Project can choose as many indicators as relevant by using the scroll down menus in the table. </t>
    </r>
  </si>
  <si>
    <t>Please describe in detail how the Light Project partnership is contributing to the achievement of the indicators. Please explain which of the planned Light Project activities will contribute to achieving the indicators, how the contribution will be measured by the Light Partners (see the description of the indicators), what source of information will be used, how the contribution will be proved with evidence, what kind of supporting document will be provided during the reporting?</t>
  </si>
  <si>
    <t>Indicator ID</t>
  </si>
  <si>
    <t>Indicator type</t>
  </si>
  <si>
    <t>Indicator name</t>
  </si>
  <si>
    <t>Indicator description</t>
  </si>
  <si>
    <t>Light Project activity</t>
  </si>
  <si>
    <t>Unit</t>
  </si>
  <si>
    <t>Base-line value</t>
  </si>
  <si>
    <t>Target value</t>
  </si>
  <si>
    <r>
      <t xml:space="preserve">Description of the way of realization
of the indicator 
broken down by Light Partners
</t>
    </r>
    <r>
      <rPr>
        <sz val="10"/>
        <rFont val="Arial"/>
        <family val="2"/>
        <charset val="238"/>
      </rPr>
      <t>(max 500 chr)</t>
    </r>
  </si>
  <si>
    <t>Programme indicators</t>
  </si>
  <si>
    <t xml:space="preserve">Number of enterprises receiving monetary support in the form of grants </t>
  </si>
  <si>
    <t xml:space="preserve">Organisations cooperating across borders after project completion </t>
  </si>
  <si>
    <t>SMEs with higher value added per employee</t>
  </si>
  <si>
    <t>General indicators</t>
  </si>
  <si>
    <t>Number of thematic project events (conference, workshop, meeting, seminar, study tour, exchange programs etc.)</t>
  </si>
  <si>
    <t>Number of jobs created by the project</t>
  </si>
  <si>
    <t>Number of newly elaborated/harmonised documents (development plans, studies, researches, surveys, technical and training materials)</t>
  </si>
  <si>
    <t>Number of newly established/developed JOINT mobile application</t>
  </si>
  <si>
    <t>Number of people directly benefiting from thematic actions/events (e.g. participants of thematic events, trainings, workshops, etc.)</t>
  </si>
  <si>
    <t>Horizontal indicators</t>
  </si>
  <si>
    <t>Number of locations where renewable energy resources are introduced by the project</t>
  </si>
  <si>
    <t>Number of project activities/events involving marginalized communities (minorities, Roma people,disadvantages people, refugees, and/or people with disabilities)</t>
  </si>
  <si>
    <t>Number of project activities/events in connection with equal opportunities and gender equality</t>
  </si>
  <si>
    <t>Communication indicators</t>
  </si>
  <si>
    <t>Number of public events (e.g. opening/closing conference, festivals, fairs, village days, opening ceremony, etc.)</t>
  </si>
  <si>
    <t>Number of mass media appearance (newspaper articles, TV/radio coverage, promo film, press release/conference, social media post/campaign, etc)</t>
  </si>
  <si>
    <t>Number of types of promotional materials (e.g. leaflets, brochures, publications, promotional items, etc.)</t>
  </si>
  <si>
    <t>Number of visibility elements (e.g. billboard, plaque, poster, etc.)</t>
  </si>
  <si>
    <t>Number of website created</t>
  </si>
  <si>
    <t>Number of people directly benefiting from communication actions/events (e.g. participants of festivals, faires, town or village occasions, etc.)</t>
  </si>
  <si>
    <t>Project specific indicators</t>
  </si>
  <si>
    <t>Scheme-specific 1</t>
  </si>
  <si>
    <t>result</t>
  </si>
  <si>
    <t>Signed contractual business agreements with third parties</t>
  </si>
  <si>
    <t>Documentary evidence of signed contractual business agreement with third parties for selling the jointly developed new or upgraded product, technology or services by either or all of the Light Partners within the implementation and the period of max. 2 years after the Light Project completion.</t>
  </si>
  <si>
    <t>pcs</t>
  </si>
  <si>
    <t>Scheme-specific 2</t>
  </si>
  <si>
    <t>Value of selling in 2-years period</t>
  </si>
  <si>
    <t>Reaching the minimum value of selling of jointly developed new or upgraded product, technology or services by either or all of the Light Partners within the implementation and the period of max. 2 years after the Light Project completion, proven by trial balance of the Light Partners. Required minimum value is 20% of the total grants allocated to the Light Project.</t>
  </si>
  <si>
    <t>Self-defined 1</t>
  </si>
  <si>
    <t>Self-defined 2</t>
  </si>
  <si>
    <t>Self-defined 3</t>
  </si>
  <si>
    <t>Measurment unit</t>
  </si>
  <si>
    <t>RCR25</t>
  </si>
  <si>
    <t>Programme</t>
  </si>
  <si>
    <t>Number of enterprises supported which achieve higher value added per employee. The indicator counts enterprises for which the value added per employee for the fiscal year after the year of completion of output is at least 2% higher than the value added per employee in the year before the project started The total value added is measured at factor cost as the gross income from operating activities after adjusting for operations subsidies and indirect taxes. The value added per employee is calculated as the ratio between the total value added and the annual FTEs employed in the respective year. (ESTAT2007 in references).</t>
  </si>
  <si>
    <t>enterprises</t>
  </si>
  <si>
    <t>RCR84</t>
  </si>
  <si>
    <t>organisations</t>
  </si>
  <si>
    <t>RCO02</t>
  </si>
  <si>
    <t>The indicator counts all enterprises that receive monetary support
from the ERDF. The enterprise is defined in GfA under 3. Eligibility of Light Partner applicants.</t>
  </si>
  <si>
    <t>GEN03</t>
  </si>
  <si>
    <t>General</t>
  </si>
  <si>
    <r>
      <t xml:space="preserve">When planning the target value please check how many professional/ thematic Light Project events are planned in the Light Project description and in the budget of all Light Partners of your partnership. Please record these project events with due care during the implementation period (e.g. by saving invitation cards, attendance sheets, minutes, reports, common agreements, informative photos taken at the event, presentation materials, publications etc).
Public/communication events (such as opening-, closing conference, press conference etc.) </t>
    </r>
    <r>
      <rPr>
        <u/>
        <sz val="10"/>
        <rFont val="Arial"/>
        <family val="2"/>
        <charset val="238"/>
      </rPr>
      <t>should not be calculated in this indicator.</t>
    </r>
  </si>
  <si>
    <t>GEN04</t>
  </si>
  <si>
    <t>Precise number of jobs created especially due to the Light Project at the given Light Partner organisation(s) can be considered here. When creating new jobs, take into consideration the maintenance of the job after the end date of the Light Project. During Light Project implementation please thoroughly record every relevant document (e.g. vacancy calls, CV-s, minutes of the interview of possible
candidates, labour documentation of hiring new employee, work contract etc).</t>
  </si>
  <si>
    <t>GEN05</t>
  </si>
  <si>
    <t>New or harmonised existing documents can be for example: local or regional strategies, development studies, researches, surveys, technical and training materials, curricula, feasibility studies, construction plans, study programs etc. It is advised to have the newly elaborated/harmonised documents approved by the relevant assembly (e.g. local or county level municipality, professional institutions, and authorities). The document itself (in electronic and/or hard copy printed form) has to be provided as evidence for the achievement of the target value. Different language versions of the same document are not to be considered as individual documents.</t>
  </si>
  <si>
    <t>GEN07</t>
  </si>
  <si>
    <t>Mobile applications should be established/developed jointly and preferably multilingual (at least in ENG, HU and HR languages, but  also on any other language relevant for the target group are acceptable as extra). Mobile applications should be user friendly and accessible for all mobile platforms. The joint mobile app has to contain information on a balanced way covering the whole cross-border project area and topic. Only fully functional mobile apps are acceptable as evidence of the accomplishment.</t>
  </si>
  <si>
    <t>GEN09</t>
  </si>
  <si>
    <t>People directly benefiting from professional/thematic project activities (NOT merely communication or public events/actions) can be considered only if their number is recorded (e.g. participants of events, trainings, workshops, study trips, number of downloads etc.) by saving invitation cards, attendance sheets, minutes, common agreements, photo documentation, presentation materials,
publications etc. in order to provide them as supporting documents.
In case of people using the constructed/renovated infrastructure, precise counting methodology has to be planned and carried out in order to prove the reported achievement. Indirectly benefiting public should not be considered (e.g. estimated number of people who probably read the article published in the local newspaper or number of visitors of the webpage cannot be accepted). 
People benefitting from communication actions/events should be planned under the C06 indicator.</t>
  </si>
  <si>
    <t xml:space="preserve">Horizontal indicators </t>
  </si>
  <si>
    <t xml:space="preserve"> HOR01</t>
  </si>
  <si>
    <t>Exact number of locations where usage of renewable energy sources will be introduced by the Light Project. One Light Partner can introduce/develop different types of renewables as well and at more than one location. If already known at the beginning of the project, the exact locations have to be provided with the division of Light Partners who will implement or develop the system for
using renewable energy resources. For each Light Partner concerned, at least a detailed description of the system and photos/films of the installed equipment in function have to be provided as evidence during reporting. In case the system is established and the necessary equipment is installed at a
location different from the location owned by the Light Partner, a common agreement between the Light Partners and the owner of the given location has to be concluded about the rights and responsibilities using the equipment financed from the project.</t>
  </si>
  <si>
    <t xml:space="preserve"> HOR02</t>
  </si>
  <si>
    <t>Number of project activities (events, courses, study tours etc.) involving marginalized communities (minorities, Roma people, people with disabilities, learning disabled people, disadvantages people, refugees etc.) carried out by the Light Partners in the frame of the Light Project has to be provided here. Please record these Light Project activities, events with due care during the implementation period and make sure that the involvement of marginalized communities and relating topics can be clearly identified on the supporting documents (e.g. by saving invitation cards, attendance sheets, minutes, reports,</t>
  </si>
  <si>
    <t xml:space="preserve"> HOR03</t>
  </si>
  <si>
    <t>The number of Light Project activities (events, courses, study tours etc.) in connection to equal opportunities and gender equality carried out by the Light Partners in the frame of the Light Project has to be provided here. Please record these Light Project activities, events with due care during the implementation period and that equal opportunities and gender equality is assured at these activities/events as well as relating topics can be clearly
identified on the supporting documents (e.g. by saving invitation cards, attendance sheets, minutes, reports, common agreements, photo documentation, presentation materials, publications etc).
Detailed explanation in the Light Project Progress Report is required about how the project is contributing to equal opportunities and gender equality, being in line with the information provided by the Light Partners.</t>
  </si>
  <si>
    <t xml:space="preserve">Communication indicators </t>
  </si>
  <si>
    <t>COM01</t>
  </si>
  <si>
    <t>The indicator counts the number of events across borders which were jointly organised by the Light Partners (coming from both participating countries) and were advertised through relevant communication channels to the general public of the area covered by the Programme.
A public event across borders should have participants from at least two countries of the programme area. The participation of the project staff in public events is not sufficient for ensuring the condition of participants from at least two countries of the programme area.</t>
  </si>
  <si>
    <t>COM02</t>
  </si>
  <si>
    <t>The measures to engage with the mass media are likely to be about specific events or activities, especially after having achieved concrete outputs of the project. The message should be targeted to the general public - to the citizens from the eligible programme area and to the citizens of Hungary and Croatia, with the means of media communication like press releases, press conferences and visits
of the printed and electronic media (radio, TV) to the projects, advertisements in the newspapers. The Light Partners may use social media posts or campaigns as a coordinated marketing effort to develop or promote a specific project goal by using one or more social
media channels (e.g. Facebook, Instagram, X, LinkedIn etc)</t>
  </si>
  <si>
    <t>COM03</t>
  </si>
  <si>
    <t>The Light Partners may publish various online or printed publications such as books, studies, brochures, leaflets etc. It is strongly recommendable that the leaflets and brochures, and other (printed) promotional materials as well, are trilingual or at least HU-HR.
This indicator covers the types of promotional materials and NOT the number of copies printed/produced. The Light Partners may manufacture promotional items such as bags, mugs, pens, t-shirts,
or others.</t>
  </si>
  <si>
    <t>COM04</t>
  </si>
  <si>
    <t>For projects, it is obligatory to produce and install visibility elements such as billboard, plaque, poster in a predefined form.</t>
  </si>
  <si>
    <t>COM05</t>
  </si>
  <si>
    <t>It is strongly advised to create project websites ONLY with professional content (e.g. bilingual dictionary, online interactive trainings, online databases etc). General project information should be published under a separate sub-page of the own official website of the Light Partner.
The joint project webpage should be multilingual (at least in ENG, HU and HR languages, but  also on any other language relevant for the target group are acceptable as extra).</t>
  </si>
  <si>
    <t>COM06</t>
  </si>
  <si>
    <t>Estimated number of people directly benefiting from project communication activities or public events can be considered only if their number is recorded (e.g. participants of festivals, fairs, town or village occasions, opening and closing events, etc.) by saving invitation cards, attendance sheets, minutes, common agreements, photo documentation, presentation materials, publications etc. in order to provide them as supporting documents. Indirectly
benefiting public should not be considered (e.g. estimated number of people who probably read the article published in the local newspaper or number of visitors of the webpage cannot be accepted)</t>
  </si>
  <si>
    <t>8. Light Project budget per Light Partner</t>
  </si>
  <si>
    <t>hibaüzenet feltételek</t>
  </si>
  <si>
    <t>∑</t>
  </si>
  <si>
    <t>TOTAL COSTS</t>
  </si>
  <si>
    <t>The budget of the Beneficiary is not complete!</t>
  </si>
  <si>
    <t>Total (EUR):</t>
  </si>
  <si>
    <t>Preparation costs</t>
  </si>
  <si>
    <r>
      <rPr>
        <b/>
        <u/>
        <sz val="10"/>
        <rFont val="Arial"/>
        <family val="2"/>
      </rPr>
      <t>Lump sum</t>
    </r>
    <r>
      <rPr>
        <b/>
        <sz val="10"/>
        <rFont val="Arial"/>
        <family val="2"/>
        <charset val="238"/>
      </rPr>
      <t xml:space="preserve"> - amounts to 4 000 € of total eligible expenditure </t>
    </r>
    <r>
      <rPr>
        <b/>
        <u/>
        <sz val="10"/>
        <rFont val="Arial"/>
        <family val="2"/>
      </rPr>
      <t>per Light Project</t>
    </r>
  </si>
  <si>
    <t>Staff costs</t>
  </si>
  <si>
    <r>
      <t xml:space="preserve">Staff costs are calculated as:
</t>
    </r>
    <r>
      <rPr>
        <b/>
        <u/>
        <sz val="10"/>
        <rFont val="Arial"/>
        <family val="2"/>
        <charset val="238"/>
      </rPr>
      <t>20%</t>
    </r>
    <r>
      <rPr>
        <b/>
        <sz val="10"/>
        <rFont val="Arial"/>
        <family val="2"/>
        <charset val="238"/>
      </rPr>
      <t xml:space="preserve"> flat rate of direct costs - </t>
    </r>
    <r>
      <rPr>
        <b/>
        <u/>
        <sz val="10"/>
        <rFont val="Arial"/>
        <family val="2"/>
        <charset val="238"/>
      </rPr>
      <t>without works</t>
    </r>
    <r>
      <rPr>
        <b/>
        <sz val="10"/>
        <rFont val="Arial"/>
        <family val="2"/>
        <charset val="238"/>
      </rPr>
      <t xml:space="preserve">
</t>
    </r>
    <r>
      <rPr>
        <b/>
        <u/>
        <sz val="10"/>
        <rFont val="Arial"/>
        <family val="2"/>
        <charset val="238"/>
      </rPr>
      <t xml:space="preserve">10% </t>
    </r>
    <r>
      <rPr>
        <b/>
        <sz val="10"/>
        <rFont val="Arial"/>
        <family val="2"/>
        <charset val="238"/>
      </rPr>
      <t xml:space="preserve">flat rate of direct costs - </t>
    </r>
    <r>
      <rPr>
        <b/>
        <u/>
        <sz val="10"/>
        <rFont val="Arial"/>
        <family val="2"/>
        <charset val="238"/>
      </rPr>
      <t xml:space="preserve"> in case of works</t>
    </r>
  </si>
  <si>
    <t>Office and administrative expenditure</t>
  </si>
  <si>
    <t>Calculated as a flat rate of 15% of the staff costs</t>
  </si>
  <si>
    <t>Travel and accommodation costs</t>
  </si>
  <si>
    <t>Detailed description, justification of the travel and accomodation costs. If necessary, specify the activities that will be performed outside the program area. Describe how these activities will benefit the Programme area.</t>
  </si>
  <si>
    <t>ŰG</t>
  </si>
  <si>
    <t>Name of item</t>
  </si>
  <si>
    <t>Description</t>
  </si>
  <si>
    <t>Light Project Activity</t>
  </si>
  <si>
    <t>Contribution to the Light Project</t>
  </si>
  <si>
    <t>External expertise and services costs</t>
  </si>
  <si>
    <t>Calculated on real cost basis</t>
  </si>
  <si>
    <t>Unit of measure</t>
  </si>
  <si>
    <t>Nr. of units</t>
  </si>
  <si>
    <t>Unit price (EUR)</t>
  </si>
  <si>
    <t>Amount (EUR)</t>
  </si>
  <si>
    <t>Equipment expenditure</t>
  </si>
  <si>
    <t>max with equipments</t>
  </si>
  <si>
    <t>2.1.3</t>
  </si>
  <si>
    <t>Name of item (special technical needs e.g. training, warranty, installation have to be described here - if any)</t>
  </si>
  <si>
    <t>min</t>
  </si>
  <si>
    <t>1.2.2</t>
  </si>
  <si>
    <r>
      <t xml:space="preserve">Infrastructure and works - </t>
    </r>
    <r>
      <rPr>
        <b/>
        <u/>
        <sz val="11"/>
        <rFont val="Arial"/>
        <family val="2"/>
        <charset val="238"/>
      </rPr>
      <t>up to 10% of the total budget per Light Partner</t>
    </r>
  </si>
  <si>
    <t>max</t>
  </si>
  <si>
    <t>2.1.2</t>
  </si>
  <si>
    <t>2.2.3</t>
  </si>
  <si>
    <t>Description (with location of works activities and required permits, if relevant)</t>
  </si>
  <si>
    <t>SME - The minimum amount of the budget of each SME in the Light Project is 30% of the total Light Project budget.</t>
  </si>
  <si>
    <t xml:space="preserve">R&amp;D organisation - The maximum amount of the budget for each R&amp;D organisation under Joint innovation between SMEs and R&amp;D organisations is 20% of the total Light Project budget. </t>
  </si>
  <si>
    <t>Other costs</t>
  </si>
  <si>
    <t>Calculated as a flat rate of 40% of the staff costs</t>
  </si>
  <si>
    <t>A 40% flat rate is calculated for covering all other cost categories: Office and administrative costs, Travel and accommodation costs,  External expertise and services costs, Equipment costs and Small-scale infrastructure costs</t>
  </si>
  <si>
    <t>9. Light Project budget summary</t>
  </si>
  <si>
    <t>HUHR/2402/</t>
  </si>
  <si>
    <t>Budget lines</t>
  </si>
  <si>
    <t>Total Light Project</t>
  </si>
  <si>
    <t>Light Partner 3 - R&amp;D</t>
  </si>
  <si>
    <t>Light Partner 4 - R&amp;D</t>
  </si>
  <si>
    <t>Amount       (EUR)</t>
  </si>
  <si>
    <t>Share (%)</t>
  </si>
  <si>
    <t>TOTAL COSTS (own contribution included)</t>
  </si>
  <si>
    <t>10. Sources of funding</t>
  </si>
  <si>
    <t>Total project</t>
  </si>
  <si>
    <t>Official name of the organization</t>
  </si>
  <si>
    <t>NUTS III region</t>
  </si>
  <si>
    <t>Sources</t>
  </si>
  <si>
    <t>National contribution*</t>
  </si>
  <si>
    <t>Total eligible costs</t>
  </si>
  <si>
    <t>11. Payment forecast</t>
  </si>
  <si>
    <t>Data in the table should cover all planned costs to be incurred and reported in the relevant reporting periods during the whole Light Project implementation. Please do not fill in the cells coloured in grey, as they exceed the predefined duration of the Light Project.</t>
  </si>
  <si>
    <t>start date</t>
  </si>
  <si>
    <t>end date</t>
  </si>
  <si>
    <t>Months 1-4</t>
  </si>
  <si>
    <t>Months 5-8</t>
  </si>
  <si>
    <t>Months 9-12</t>
  </si>
  <si>
    <t>Difference</t>
  </si>
  <si>
    <t>1. reporting period</t>
  </si>
  <si>
    <t>2. reporting period</t>
  </si>
  <si>
    <t>3. reporting period</t>
  </si>
  <si>
    <t xml:space="preserve">Total </t>
  </si>
  <si>
    <t xml:space="preserve">10. Partnership Statement </t>
  </si>
  <si>
    <t>Project title</t>
  </si>
  <si>
    <t>Light Partner 1 SME</t>
  </si>
  <si>
    <t>Signature, stamp</t>
  </si>
  <si>
    <t>Light Partner 2 SME</t>
  </si>
  <si>
    <t>Light Partner 3 SME</t>
  </si>
  <si>
    <t>Light Partner 4 SME</t>
  </si>
  <si>
    <t>Light Partner 3 R&amp;D</t>
  </si>
  <si>
    <t>Light Partner 4 R&amp;D</t>
  </si>
  <si>
    <t>Date:</t>
  </si>
  <si>
    <t xml:space="preserve">Light Partners by signing the Partnership Statement  sheet of the Light Project form certify that: </t>
  </si>
  <si>
    <r>
      <t>·</t>
    </r>
    <r>
      <rPr>
        <sz val="7"/>
        <rFont val="Times New Roman"/>
        <family val="1"/>
        <charset val="238"/>
      </rPr>
      <t xml:space="preserve">         </t>
    </r>
    <r>
      <rPr>
        <sz val="11"/>
        <rFont val="Arial Narrow"/>
        <family val="2"/>
        <charset val="238"/>
      </rPr>
      <t>The data provided are complete, correct and actual. Guidelines for Light Partner Applicants have been noted and respected.</t>
    </r>
  </si>
  <si>
    <r>
      <t>·</t>
    </r>
    <r>
      <rPr>
        <sz val="7"/>
        <rFont val="Times New Roman"/>
        <family val="1"/>
        <charset val="238"/>
      </rPr>
      <t xml:space="preserve">         </t>
    </r>
    <r>
      <rPr>
        <sz val="11"/>
        <rFont val="Arial Narrow"/>
        <family val="2"/>
        <charset val="238"/>
      </rPr>
      <t>Involved Light Partners confirm that the Light Project Application submitted for funding is thoroughly planned and prepared, during the Light Project generation phase (especially while planning the project budget) the principles of economy and focus have been closely observed.</t>
    </r>
  </si>
  <si>
    <r>
      <t>·</t>
    </r>
    <r>
      <rPr>
        <sz val="7"/>
        <rFont val="Times New Roman"/>
        <family val="1"/>
        <charset val="238"/>
      </rPr>
      <t xml:space="preserve">         </t>
    </r>
    <r>
      <rPr>
        <sz val="11"/>
        <rFont val="Arial Narrow"/>
        <family val="2"/>
        <charset val="238"/>
      </rPr>
      <t>By signing the present Declaration, the Light Partners certify that their organisation has the adequate legal, financial and operational capacity to complete the proposed project including the capacity of project pre-financing;</t>
    </r>
  </si>
  <si>
    <r>
      <t>·</t>
    </r>
    <r>
      <rPr>
        <sz val="7"/>
        <rFont val="Times New Roman"/>
        <family val="1"/>
        <charset val="238"/>
      </rPr>
      <t xml:space="preserve">         </t>
    </r>
    <r>
      <rPr>
        <sz val="11"/>
        <rFont val="Arial Narrow"/>
        <family val="2"/>
        <charset val="238"/>
      </rPr>
      <t xml:space="preserve">Does not fall under any of the exclusion criteria set under 3.5. of the Guidelines for Light Partner Applicants. </t>
    </r>
  </si>
  <si>
    <r>
      <t>·</t>
    </r>
    <r>
      <rPr>
        <sz val="7"/>
        <rFont val="Times New Roman"/>
        <family val="1"/>
        <charset val="238"/>
      </rPr>
      <t xml:space="preserve">         </t>
    </r>
    <r>
      <rPr>
        <sz val="11"/>
        <rFont val="Arial Narrow"/>
        <family val="2"/>
        <charset val="238"/>
      </rPr>
      <t>The Light Partners confirm that sufficient publicity will be given to the implementation of the EU- (and state contribution) funded Light Project in order to attract the attention of potential recipients of EU contribution and to increase the public’s awareness of the EU’s role in funding the Light Project.</t>
    </r>
  </si>
  <si>
    <r>
      <t>·</t>
    </r>
    <r>
      <rPr>
        <sz val="7"/>
        <rFont val="Times New Roman"/>
        <family val="1"/>
        <charset val="238"/>
      </rPr>
      <t xml:space="preserve">         </t>
    </r>
    <r>
      <rPr>
        <sz val="11"/>
        <rFont val="Arial Narrow"/>
        <family val="2"/>
        <charset val="238"/>
      </rPr>
      <t>Light Partners agree that organisations of the programme implementing structure of the Interreg VI-A Hungary-Croatia Programme 2021-2027 may</t>
    </r>
  </si>
  <si>
    <r>
      <t>o</t>
    </r>
    <r>
      <rPr>
        <sz val="7"/>
        <rFont val="Times New Roman"/>
        <family val="1"/>
        <charset val="238"/>
      </rPr>
      <t xml:space="preserve">   </t>
    </r>
    <r>
      <rPr>
        <sz val="11"/>
        <rFont val="Arial Narrow"/>
        <family val="2"/>
        <charset val="238"/>
      </rPr>
      <t>collect data and information necessary for the processing of the Light Project Application and may, with the help of own or acquired automated data processing systems, handle, use, transmit and delete relevant data, furthermore they may consult and contract third parties, bound by a pledge of secrecy, for the evaluation of the Light Project Application and the annexed documents;</t>
    </r>
  </si>
  <si>
    <r>
      <t>o</t>
    </r>
    <r>
      <rPr>
        <sz val="7"/>
        <rFont val="Times New Roman"/>
        <family val="1"/>
        <charset val="238"/>
      </rPr>
      <t xml:space="preserve">   </t>
    </r>
    <r>
      <rPr>
        <sz val="11"/>
        <rFont val="Arial Narrow"/>
        <family val="2"/>
        <charset val="238"/>
      </rPr>
      <t>if necessary, share data included in the Light Project Application with organisations responsible for the national level co-ordination and management of EU- and other subsidy systems.</t>
    </r>
  </si>
  <si>
    <r>
      <t>·</t>
    </r>
    <r>
      <rPr>
        <sz val="7"/>
        <rFont val="Times New Roman"/>
        <family val="1"/>
        <charset val="238"/>
      </rPr>
      <t xml:space="preserve">         </t>
    </r>
    <r>
      <rPr>
        <sz val="11"/>
        <rFont val="Arial Narrow"/>
        <family val="2"/>
        <charset val="238"/>
      </rPr>
      <t>Light Partners, by submitting the Light Project Application to the present Call, duly consents to the fact that the Lead Partner (HAMAG BICRO), Teritorial partners and programme bodies will manage all the personal data included in the application package and provided in the contracting or Light Project implementation phase, in particular with regard to the data managed in the Interregplus system, in line with the relevant national regulations.</t>
    </r>
  </si>
  <si>
    <r>
      <t>·</t>
    </r>
    <r>
      <rPr>
        <sz val="7"/>
        <rFont val="Times New Roman"/>
        <family val="1"/>
        <charset val="238"/>
      </rPr>
      <t xml:space="preserve">         </t>
    </r>
    <r>
      <rPr>
        <sz val="11"/>
        <rFont val="Arial Narrow"/>
        <family val="2"/>
        <charset val="238"/>
      </rPr>
      <t>Light Partners agree with all corresponding project controls, including on-the-spot checks by national and EU institutions and also agrees with permitting controls on its premises.</t>
    </r>
  </si>
  <si>
    <r>
      <t>·</t>
    </r>
    <r>
      <rPr>
        <sz val="7"/>
        <rFont val="Times New Roman"/>
        <family val="1"/>
        <charset val="238"/>
      </rPr>
      <t xml:space="preserve">         </t>
    </r>
    <r>
      <rPr>
        <sz val="11"/>
        <rFont val="Arial Narrow"/>
        <family val="2"/>
        <charset val="238"/>
      </rPr>
      <t>Light Partners declare that the present Light Project (or any part thereof) does not receive funding from other EU, national or international financial sources and that the Light Project proposal has not been submitted for funding to other programmes.</t>
    </r>
  </si>
  <si>
    <r>
      <t>·</t>
    </r>
    <r>
      <rPr>
        <sz val="7"/>
        <rFont val="Times New Roman"/>
        <family val="1"/>
        <charset val="238"/>
      </rPr>
      <t xml:space="preserve">         </t>
    </r>
    <r>
      <rPr>
        <sz val="11"/>
        <rFont val="Arial Narrow"/>
        <family val="2"/>
        <charset val="238"/>
      </rPr>
      <t>Light Partners furthermore declares that all financial information is accurately stated in the Light Project form and that expenditure will incur in accordance with the provisions of Regulation (EU) 12021/1060 Of The European Parliament And Of The Council of 24 June 2021 laying down common provisions on the European Regional Development Fund, the European Social Fund Plus, the Cohesion Fund, the Just Transition Fund and the European Maritime, Fisheries and Aquaculture Fund and financial rules for those and for the Asylum, Migration and Integration Fund, the Internal Security Fund and the Instrument for Financial Support for Border Management and Visa Policy as well as other relevant EU regulations, the respective national rules and the rules set out in the Programme’s documents (such as the Guidelines for Light Partner Applicants), and in particular that the reality of outputs (services, works, supplies etc.) will be justified against plans, invoices, acceptance documents and experts' reports.</t>
    </r>
  </si>
  <si>
    <r>
      <t>·</t>
    </r>
    <r>
      <rPr>
        <sz val="7"/>
        <rFont val="Times New Roman"/>
        <family val="1"/>
        <charset val="238"/>
      </rPr>
      <t xml:space="preserve">         </t>
    </r>
    <r>
      <rPr>
        <sz val="11"/>
        <rFont val="Arial Narrow"/>
        <family val="2"/>
        <charset val="238"/>
      </rPr>
      <t>The Light Partners guarantee the sound financial management of the funding allocated to the Light Project, including the signature and respect by all Light Partners included in the Partnership Agreement, the arrangements for recovering amounts unduly paid, as well as the maintenance of an adequate and reliable accounting and storage system at all levels within the Light Project.</t>
    </r>
  </si>
  <si>
    <r>
      <t>·</t>
    </r>
    <r>
      <rPr>
        <sz val="7"/>
        <rFont val="Times New Roman"/>
        <family val="1"/>
        <charset val="238"/>
      </rPr>
      <t xml:space="preserve">         </t>
    </r>
    <r>
      <rPr>
        <sz val="11"/>
        <rFont val="Arial Narrow"/>
        <family val="2"/>
        <charset val="238"/>
      </rPr>
      <t>Light Partners confirm that their organisations will take their role in the Light Project, with all the responsibilities assigned to it, both financial and professional, such as the responsibility for ensuring the implementation of the entire Light Project, furthermore it confirms that all Light Partners listed in the Light Project form are committed to take part in the Light Project activities as described in the Light Project Application form.</t>
    </r>
  </si>
  <si>
    <r>
      <t>·</t>
    </r>
    <r>
      <rPr>
        <sz val="7"/>
        <rFont val="Times New Roman"/>
        <family val="1"/>
        <charset val="238"/>
      </rPr>
      <t xml:space="preserve">         </t>
    </r>
    <r>
      <rPr>
        <sz val="11"/>
        <rFont val="Arial Narrow"/>
        <family val="2"/>
        <charset val="238"/>
      </rPr>
      <t>Light Partners agree on and accepts all the conditions stated in the relevant Call for submission of Light Project Applications, its Guidelines for Light Partner Applicants and in the Application Pack. If selected for a subsidy, the Light Partners are in position to deliver, upon request and within the deadline to be set, any supporting documents necessary for the stipulation of the Partnership Agreement.</t>
    </r>
  </si>
  <si>
    <r>
      <t>·</t>
    </r>
    <r>
      <rPr>
        <sz val="7"/>
        <rFont val="Times New Roman"/>
        <family val="1"/>
        <charset val="238"/>
      </rPr>
      <t xml:space="preserve">         </t>
    </r>
    <r>
      <rPr>
        <sz val="11"/>
        <rFont val="Arial Narrow"/>
        <family val="2"/>
        <charset val="238"/>
      </rPr>
      <t>Light Partners undertake to comply with the obligations foreseen in the model Partnership Agreement and with the principles of good partnership practice. Light Partners declare that they are directly responsible for the preparation, management and implementation of their Light Project and is not acting as intermediary.</t>
    </r>
  </si>
  <si>
    <r>
      <t>·</t>
    </r>
    <r>
      <rPr>
        <sz val="7"/>
        <rFont val="Times New Roman"/>
        <family val="1"/>
        <charset val="238"/>
      </rPr>
      <t xml:space="preserve">         </t>
    </r>
    <r>
      <rPr>
        <sz val="11"/>
        <rFont val="Arial Narrow"/>
        <family val="2"/>
        <charset val="238"/>
      </rPr>
      <t>Light Partners declare that they are aware of the conditions of eligibility and that all revenue and receipts generated by the Light Project will be timely taken into account.</t>
    </r>
  </si>
  <si>
    <r>
      <t>·</t>
    </r>
    <r>
      <rPr>
        <sz val="7"/>
        <rFont val="Times New Roman"/>
        <family val="1"/>
        <charset val="238"/>
      </rPr>
      <t xml:space="preserve">         </t>
    </r>
    <r>
      <rPr>
        <sz val="11"/>
        <rFont val="Arial Narrow"/>
        <family val="2"/>
        <charset val="238"/>
      </rPr>
      <t>Light Partners acknowledge that grants requested as stated in the sheets of Light Project budget will be granted solely under the de minimis rule, according to COMMISSION REGULATION (EU) 2023/2831 of 13 December 2023 on the application of Articles 107 and 108 of the Treaty on the Functioning of the European Union to the de minimis aid in case the Light Project is selected for funding.</t>
    </r>
  </si>
  <si>
    <r>
      <t>·</t>
    </r>
    <r>
      <rPr>
        <sz val="7"/>
        <rFont val="Times New Roman"/>
        <family val="1"/>
        <charset val="238"/>
      </rPr>
      <t xml:space="preserve">         </t>
    </r>
    <r>
      <rPr>
        <sz val="11"/>
        <rFont val="Arial Narrow"/>
        <family val="2"/>
        <charset val="238"/>
      </rPr>
      <t>Light Partners declare that the own contribution will be at the disposal as stated in the sheets of Light Project budget in case the Light Project is selected for funding.</t>
    </r>
  </si>
  <si>
    <r>
      <t>·</t>
    </r>
    <r>
      <rPr>
        <sz val="7"/>
        <rFont val="Times New Roman"/>
        <family val="1"/>
        <charset val="238"/>
      </rPr>
      <t>        </t>
    </r>
    <r>
      <rPr>
        <sz val="11"/>
        <rFont val="Arial Narrow"/>
        <family val="2"/>
        <charset val="238"/>
      </rPr>
      <t xml:space="preserve"> Light Partners have valid registration to pursue their activities or they have not been convicted of an offence concerning their professional conduct by a judgement which has the force of ‘res iudicata’, further they haven’t been guilty of grave professional misconduct proven by any means which the LP / JS / MA can justify.</t>
    </r>
  </si>
  <si>
    <r>
      <t>·</t>
    </r>
    <r>
      <rPr>
        <sz val="7"/>
        <rFont val="Times New Roman"/>
        <family val="1"/>
        <charset val="238"/>
      </rPr>
      <t>        </t>
    </r>
    <r>
      <rPr>
        <sz val="11"/>
        <rFont val="Arial Narrow"/>
        <family val="2"/>
        <charset val="238"/>
      </rPr>
      <t xml:space="preserve"> Light Partners have fulfilled their obligations relating to the payment of social security contributions or the payment of taxes in accordance with the national legal provisions.</t>
    </r>
  </si>
  <si>
    <r>
      <t>·</t>
    </r>
    <r>
      <rPr>
        <sz val="7"/>
        <rFont val="Times New Roman"/>
        <family val="1"/>
        <charset val="238"/>
      </rPr>
      <t>        </t>
    </r>
    <r>
      <rPr>
        <sz val="11"/>
        <rFont val="Arial Narrow"/>
        <family val="2"/>
        <charset val="238"/>
      </rPr>
      <t xml:space="preserve"> Light Partners haven’t been the subject of a judgement which has the force of ‘res iudicata’ for fraud, for corruption, for severe breach of contract in connection to obligations stemming from public procurement rules or from rules governing the use of Community funding or national subsidies, for involvement in a criminal organization or for any other illegal activity detrimental to the Community’s financial interests.</t>
    </r>
  </si>
  <si>
    <t>The indicator counts the organisations cooperating across borders after the completion of the supported projects. The organisations are legal entities involved in project implementation, counted within RCO87 (by the Lead Partner HAMAG-BICRO on B Light 2 project level). The cooperation concept should be interpreted as having a statement that the entities have a formal agreement to continue cooperation after the end of the supported project. The cooperation agreements may be established during the implementation of the project or within one year after the project completion. The sustained cooperation does not have to cover the same topic as addressed by the completed project. Formal agreements have to be provided latest by the end of the project. Through the follow-up reports, the JS of the Programme will monitor the existence of the continued cooperation.</t>
  </si>
  <si>
    <r>
      <t>After Light Project closure the sustainability period of minimum 3 years starts.</t>
    </r>
    <r>
      <rPr>
        <i/>
        <sz val="10"/>
        <color rgb="FFFF0000"/>
        <rFont val="Arial"/>
        <family val="1"/>
        <charset val="238"/>
      </rPr>
      <t xml:space="preserve"> </t>
    </r>
    <r>
      <rPr>
        <i/>
        <sz val="10"/>
        <rFont val="Arial"/>
        <family val="1"/>
        <charset val="238"/>
      </rPr>
      <t>Description of how the professional, financial and environmental sustainability of the Light Project will be ensured. How the Light Project results will be disseminated. How the indicators will be maintained after Light Project closure (</t>
    </r>
    <r>
      <rPr>
        <b/>
        <i/>
        <sz val="10"/>
        <rFont val="Arial"/>
        <family val="2"/>
        <charset val="238"/>
      </rPr>
      <t>max. 2000 characters) - see 8.7 Light Project Indicators in GfA.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</si>
</sst>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69">
    <font>
      <sz val="10"/>
      <name val="Arial"/>
      <charset val="238"/>
    </font>
    <font>
      <u/>
      <sz val="10"/>
      <color indexed="12"/>
      <name val="Arial"/>
      <family val="2"/>
      <charset val="238"/>
    </font>
    <font>
      <sz val="11"/>
      <name val="Arial Narrow"/>
      <family val="2"/>
      <charset val="238"/>
    </font>
    <font>
      <sz val="8"/>
      <name val="Arial"/>
      <family val="2"/>
      <charset val="238"/>
    </font>
    <font>
      <sz val="10"/>
      <name val="Arial"/>
      <family val="2"/>
      <charset val="238"/>
    </font>
    <font>
      <sz val="10"/>
      <name val="Arial"/>
      <family val="2"/>
    </font>
    <font>
      <b/>
      <sz val="11"/>
      <name val="Arial"/>
      <family val="2"/>
    </font>
    <font>
      <b/>
      <sz val="10"/>
      <name val="Arial"/>
      <family val="2"/>
    </font>
    <font>
      <b/>
      <sz val="14"/>
      <name val="Arial"/>
      <family val="2"/>
    </font>
    <font>
      <b/>
      <sz val="18"/>
      <name val="Arial"/>
      <family val="2"/>
    </font>
    <font>
      <sz val="12"/>
      <name val="Arial"/>
      <family val="2"/>
    </font>
    <font>
      <sz val="11"/>
      <name val="Arial"/>
      <family val="2"/>
    </font>
    <font>
      <i/>
      <sz val="11"/>
      <name val="Arial"/>
      <family val="2"/>
    </font>
    <font>
      <sz val="10"/>
      <name val="Arial"/>
      <family val="2"/>
      <charset val="238"/>
    </font>
    <font>
      <sz val="10"/>
      <color indexed="18"/>
      <name val="Arial"/>
      <family val="2"/>
    </font>
    <font>
      <u/>
      <sz val="10"/>
      <name val="Arial"/>
      <family val="2"/>
      <charset val="238"/>
    </font>
    <font>
      <b/>
      <u/>
      <sz val="10"/>
      <name val="Arial"/>
      <family val="2"/>
    </font>
    <font>
      <u/>
      <sz val="10"/>
      <name val="Arial"/>
      <family val="2"/>
    </font>
    <font>
      <b/>
      <u/>
      <sz val="10"/>
      <name val="Arial"/>
      <family val="2"/>
      <charset val="238"/>
    </font>
    <font>
      <b/>
      <sz val="10"/>
      <name val="Arial"/>
      <family val="2"/>
      <charset val="238"/>
    </font>
    <font>
      <b/>
      <sz val="12"/>
      <name val="Arial"/>
      <family val="2"/>
      <charset val="238"/>
    </font>
    <font>
      <sz val="10"/>
      <color indexed="10"/>
      <name val="Arial"/>
      <family val="2"/>
      <charset val="238"/>
    </font>
    <font>
      <i/>
      <sz val="10"/>
      <name val="Arial"/>
      <family val="2"/>
      <charset val="238"/>
    </font>
    <font>
      <b/>
      <sz val="11"/>
      <name val="Arial"/>
      <family val="2"/>
      <charset val="238"/>
    </font>
    <font>
      <sz val="11"/>
      <name val="Arial"/>
      <family val="2"/>
      <charset val="238"/>
    </font>
    <font>
      <b/>
      <i/>
      <sz val="10"/>
      <name val="Arial"/>
      <family val="2"/>
    </font>
    <font>
      <sz val="10"/>
      <color indexed="9"/>
      <name val="Arial"/>
      <family val="2"/>
      <charset val="238"/>
    </font>
    <font>
      <i/>
      <sz val="10"/>
      <name val="Arial"/>
      <family val="2"/>
    </font>
    <font>
      <b/>
      <sz val="12"/>
      <color indexed="9"/>
      <name val="Arial"/>
      <family val="2"/>
      <charset val="238"/>
    </font>
    <font>
      <b/>
      <sz val="10"/>
      <color indexed="9"/>
      <name val="Arial"/>
      <family val="2"/>
      <charset val="238"/>
    </font>
    <font>
      <b/>
      <sz val="12"/>
      <color indexed="9"/>
      <name val="Arial"/>
      <family val="2"/>
    </font>
    <font>
      <sz val="10"/>
      <color indexed="9"/>
      <name val="Arial"/>
      <family val="2"/>
    </font>
    <font>
      <b/>
      <sz val="10"/>
      <color indexed="9"/>
      <name val="Arial"/>
      <family val="2"/>
    </font>
    <font>
      <b/>
      <sz val="10"/>
      <color indexed="10"/>
      <name val="Arial"/>
      <family val="2"/>
      <charset val="238"/>
    </font>
    <font>
      <sz val="8"/>
      <name val="Arial"/>
      <family val="2"/>
    </font>
    <font>
      <b/>
      <sz val="9"/>
      <name val="Arial"/>
      <family val="2"/>
    </font>
    <font>
      <sz val="9"/>
      <name val="Arial"/>
      <family val="2"/>
    </font>
    <font>
      <b/>
      <sz val="11"/>
      <color indexed="9"/>
      <name val="Arial"/>
      <family val="2"/>
      <charset val="238"/>
    </font>
    <font>
      <sz val="11"/>
      <color indexed="9"/>
      <name val="Arial"/>
      <family val="2"/>
      <charset val="238"/>
    </font>
    <font>
      <sz val="11.5"/>
      <color indexed="9"/>
      <name val="Arial"/>
      <family val="2"/>
    </font>
    <font>
      <b/>
      <sz val="11.5"/>
      <color indexed="9"/>
      <name val="Arial"/>
      <family val="2"/>
    </font>
    <font>
      <b/>
      <sz val="10"/>
      <color indexed="44"/>
      <name val="Arial"/>
      <family val="2"/>
    </font>
    <font>
      <sz val="10"/>
      <color indexed="44"/>
      <name val="Arial"/>
      <family val="2"/>
    </font>
    <font>
      <sz val="11"/>
      <color indexed="9"/>
      <name val="Arial"/>
      <family val="2"/>
    </font>
    <font>
      <i/>
      <sz val="11"/>
      <name val="Arial Narrow"/>
      <family val="2"/>
    </font>
    <font>
      <sz val="9"/>
      <name val="Arial"/>
      <family val="2"/>
      <charset val="238"/>
    </font>
    <font>
      <u/>
      <sz val="10"/>
      <color indexed="12"/>
      <name val="Arial"/>
      <family val="2"/>
    </font>
    <font>
      <sz val="11"/>
      <name val="Symbol"/>
      <family val="1"/>
      <charset val="2"/>
    </font>
    <font>
      <sz val="7"/>
      <name val="Times New Roman"/>
      <family val="1"/>
      <charset val="238"/>
    </font>
    <font>
      <sz val="11"/>
      <name val="Courier New"/>
      <family val="3"/>
      <charset val="238"/>
    </font>
    <font>
      <b/>
      <sz val="9"/>
      <name val="Arial"/>
      <family val="2"/>
      <charset val="238"/>
    </font>
    <font>
      <b/>
      <i/>
      <sz val="10"/>
      <name val="Arial"/>
      <family val="2"/>
      <charset val="238"/>
    </font>
    <font>
      <sz val="10"/>
      <color indexed="10"/>
      <name val="Arial"/>
      <family val="2"/>
    </font>
    <font>
      <sz val="9"/>
      <color indexed="10"/>
      <name val="Arial"/>
      <family val="2"/>
      <charset val="238"/>
    </font>
    <font>
      <sz val="7"/>
      <name val="Arial"/>
      <family val="2"/>
      <charset val="238"/>
    </font>
    <font>
      <b/>
      <u/>
      <sz val="11"/>
      <name val="Arial"/>
      <family val="2"/>
      <charset val="238"/>
    </font>
    <font>
      <b/>
      <sz val="11"/>
      <color rgb="FF0000FF"/>
      <name val="Arial Narrow"/>
      <family val="2"/>
    </font>
    <font>
      <sz val="10"/>
      <color rgb="FFFF0000"/>
      <name val="Arial"/>
      <family val="2"/>
      <charset val="238"/>
    </font>
    <font>
      <b/>
      <sz val="10"/>
      <color theme="1"/>
      <name val="Arial"/>
      <family val="2"/>
      <charset val="238"/>
    </font>
    <font>
      <b/>
      <sz val="10"/>
      <color theme="0"/>
      <name val="Arial"/>
      <family val="2"/>
    </font>
    <font>
      <sz val="10"/>
      <color theme="1"/>
      <name val="Arial"/>
      <family val="2"/>
    </font>
    <font>
      <sz val="9"/>
      <color rgb="FF555555"/>
      <name val="Arial Unicode MS"/>
    </font>
    <font>
      <b/>
      <i/>
      <sz val="10"/>
      <name val="Cambria"/>
      <family val="1"/>
      <charset val="238"/>
      <scheme val="major"/>
    </font>
    <font>
      <sz val="10"/>
      <color rgb="FF92D050"/>
      <name val="Arial"/>
      <family val="2"/>
      <charset val="238"/>
    </font>
    <font>
      <b/>
      <sz val="10"/>
      <color rgb="FFFF0000"/>
      <name val="Arial"/>
      <family val="2"/>
      <charset val="238"/>
    </font>
    <font>
      <b/>
      <sz val="10"/>
      <color rgb="FFFF0000"/>
      <name val="Arial"/>
      <family val="2"/>
    </font>
    <font>
      <sz val="10"/>
      <color rgb="FFFF0000"/>
      <name val="Arial"/>
      <family val="2"/>
    </font>
    <font>
      <i/>
      <sz val="10"/>
      <color rgb="FFFF0000"/>
      <name val="Arial"/>
      <family val="1"/>
      <charset val="238"/>
    </font>
    <font>
      <i/>
      <sz val="10"/>
      <name val="Arial"/>
      <family val="1"/>
      <charset val="238"/>
    </font>
  </fonts>
  <fills count="17">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44"/>
        <bgColor indexed="64"/>
      </patternFill>
    </fill>
    <fill>
      <patternFill patternType="solid">
        <fgColor indexed="18"/>
        <bgColor indexed="64"/>
      </patternFill>
    </fill>
    <fill>
      <patternFill patternType="solid">
        <fgColor indexed="50"/>
        <bgColor indexed="64"/>
      </patternFill>
    </fill>
    <fill>
      <patternFill patternType="solid">
        <fgColor indexed="42"/>
        <bgColor indexed="64"/>
      </patternFill>
    </fill>
    <fill>
      <patternFill patternType="solid">
        <fgColor indexed="13"/>
        <bgColor indexed="64"/>
      </patternFill>
    </fill>
    <fill>
      <patternFill patternType="solid">
        <fgColor indexed="47"/>
        <bgColor indexed="64"/>
      </patternFill>
    </fill>
    <fill>
      <patternFill patternType="solid">
        <fgColor indexed="10"/>
        <bgColor indexed="64"/>
      </patternFill>
    </fill>
    <fill>
      <patternFill patternType="solid">
        <fgColor indexed="24"/>
        <bgColor indexed="64"/>
      </patternFill>
    </fill>
    <fill>
      <patternFill patternType="solid">
        <fgColor theme="0"/>
        <bgColor indexed="64"/>
      </patternFill>
    </fill>
    <fill>
      <patternFill patternType="solid">
        <fgColor rgb="FFFFFFFF"/>
        <bgColor rgb="FF000000"/>
      </patternFill>
    </fill>
    <fill>
      <patternFill patternType="solid">
        <fgColor rgb="FFFFFF00"/>
        <bgColor indexed="64"/>
      </patternFill>
    </fill>
    <fill>
      <patternFill patternType="solid">
        <fgColor rgb="FFFFC000"/>
        <bgColor indexed="64"/>
      </patternFill>
    </fill>
    <fill>
      <patternFill patternType="solid">
        <fgColor rgb="FFFFCC00"/>
        <bgColor indexed="64"/>
      </patternFill>
    </fill>
  </fills>
  <borders count="36">
    <border>
      <left/>
      <right/>
      <top/>
      <bottom/>
      <diagonal/>
    </border>
    <border>
      <left style="dotted">
        <color indexed="55"/>
      </left>
      <right style="dotted">
        <color indexed="55"/>
      </right>
      <top style="dotted">
        <color indexed="55"/>
      </top>
      <bottom style="dotted">
        <color indexed="55"/>
      </bottom>
      <diagonal/>
    </border>
    <border>
      <left/>
      <right/>
      <top/>
      <bottom style="dotted">
        <color indexed="55"/>
      </bottom>
      <diagonal/>
    </border>
    <border>
      <left/>
      <right/>
      <top style="dotted">
        <color indexed="55"/>
      </top>
      <bottom style="dotted">
        <color indexed="55"/>
      </bottom>
      <diagonal/>
    </border>
    <border>
      <left style="dotted">
        <color indexed="55"/>
      </left>
      <right style="dotted">
        <color indexed="55"/>
      </right>
      <top/>
      <bottom/>
      <diagonal/>
    </border>
    <border>
      <left/>
      <right style="dotted">
        <color indexed="55"/>
      </right>
      <top style="dotted">
        <color indexed="55"/>
      </top>
      <bottom/>
      <diagonal/>
    </border>
    <border>
      <left style="dotted">
        <color indexed="55"/>
      </left>
      <right style="dotted">
        <color indexed="55"/>
      </right>
      <top/>
      <bottom style="dotted">
        <color indexed="55"/>
      </bottom>
      <diagonal/>
    </border>
    <border>
      <left/>
      <right style="dotted">
        <color indexed="55"/>
      </right>
      <top/>
      <bottom style="dotted">
        <color indexed="55"/>
      </bottom>
      <diagonal/>
    </border>
    <border>
      <left style="dotted">
        <color indexed="55"/>
      </left>
      <right/>
      <top/>
      <bottom/>
      <diagonal/>
    </border>
    <border>
      <left/>
      <right/>
      <top style="dotted">
        <color indexed="55"/>
      </top>
      <bottom/>
      <diagonal/>
    </border>
    <border>
      <left/>
      <right style="dotted">
        <color indexed="55"/>
      </right>
      <top/>
      <bottom/>
      <diagonal/>
    </border>
    <border>
      <left style="dotted">
        <color indexed="55"/>
      </left>
      <right/>
      <top style="dotted">
        <color indexed="55"/>
      </top>
      <bottom/>
      <diagonal/>
    </border>
    <border>
      <left style="dotted">
        <color indexed="55"/>
      </left>
      <right style="dotted">
        <color indexed="55"/>
      </right>
      <top style="dotted">
        <color indexed="55"/>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22"/>
      </left>
      <right/>
      <top/>
      <bottom/>
      <diagonal/>
    </border>
    <border>
      <left style="dotted">
        <color indexed="55"/>
      </left>
      <right/>
      <top/>
      <bottom style="dotted">
        <color indexed="55"/>
      </bottom>
      <diagonal/>
    </border>
    <border>
      <left style="thin">
        <color indexed="64"/>
      </left>
      <right style="thin">
        <color indexed="64"/>
      </right>
      <top style="thin">
        <color indexed="64"/>
      </top>
      <bottom style="thin">
        <color indexed="64"/>
      </bottom>
      <diagonal/>
    </border>
    <border>
      <left style="dotted">
        <color indexed="55"/>
      </left>
      <right/>
      <top style="dotted">
        <color indexed="55"/>
      </top>
      <bottom style="dotted">
        <color indexed="55"/>
      </bottom>
      <diagonal/>
    </border>
    <border>
      <left/>
      <right style="dotted">
        <color indexed="55"/>
      </right>
      <top style="dotted">
        <color indexed="55"/>
      </top>
      <bottom style="dotted">
        <color indexed="55"/>
      </bottom>
      <diagonal/>
    </border>
    <border>
      <left style="dotted">
        <color indexed="22"/>
      </left>
      <right/>
      <top style="dotted">
        <color indexed="22"/>
      </top>
      <bottom style="dotted">
        <color indexed="22"/>
      </bottom>
      <diagonal/>
    </border>
    <border>
      <left/>
      <right/>
      <top style="dotted">
        <color indexed="22"/>
      </top>
      <bottom style="dotted">
        <color indexed="22"/>
      </bottom>
      <diagonal/>
    </border>
    <border>
      <left/>
      <right style="dotted">
        <color indexed="22"/>
      </right>
      <top style="dotted">
        <color indexed="22"/>
      </top>
      <bottom style="dotted">
        <color indexed="22"/>
      </bottom>
      <diagonal/>
    </border>
    <border>
      <left/>
      <right style="medium">
        <color indexed="8"/>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theme="0" tint="-0.34998626667073579"/>
      </left>
      <right/>
      <top style="dotted">
        <color theme="0" tint="-0.34998626667073579"/>
      </top>
      <bottom style="dotted">
        <color theme="0" tint="-0.34998626667073579"/>
      </bottom>
      <diagonal/>
    </border>
    <border>
      <left/>
      <right/>
      <top style="dotted">
        <color theme="0" tint="-0.34998626667073579"/>
      </top>
      <bottom style="dotted">
        <color theme="0" tint="-0.34998626667073579"/>
      </bottom>
      <diagonal/>
    </border>
    <border>
      <left/>
      <right style="dotted">
        <color theme="0" tint="-0.34998626667073579"/>
      </right>
      <top style="dotted">
        <color theme="0" tint="-0.34998626667073579"/>
      </top>
      <bottom style="dotted">
        <color theme="0" tint="-0.34998626667073579"/>
      </bottom>
      <diagonal/>
    </border>
  </borders>
  <cellStyleXfs count="4">
    <xf numFmtId="0" fontId="0" fillId="0" borderId="0"/>
    <xf numFmtId="0" fontId="46"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5" fillId="0" borderId="0"/>
  </cellStyleXfs>
  <cellXfs count="460">
    <xf numFmtId="0" fontId="0" fillId="0" borderId="0" xfId="0"/>
    <xf numFmtId="0" fontId="5" fillId="2" borderId="0" xfId="0" applyFont="1" applyFill="1" applyProtection="1">
      <protection hidden="1"/>
    </xf>
    <xf numFmtId="0" fontId="5" fillId="2" borderId="0" xfId="0" applyFont="1" applyFill="1" applyAlignment="1" applyProtection="1">
      <alignment horizontal="left" vertical="center"/>
      <protection hidden="1"/>
    </xf>
    <xf numFmtId="0" fontId="5" fillId="2" borderId="0" xfId="0" applyFont="1" applyFill="1" applyAlignment="1" applyProtection="1">
      <alignment horizontal="left"/>
      <protection hidden="1"/>
    </xf>
    <xf numFmtId="0" fontId="8" fillId="2" borderId="0" xfId="0" applyFont="1" applyFill="1" applyAlignment="1" applyProtection="1">
      <alignment horizontal="left"/>
      <protection hidden="1"/>
    </xf>
    <xf numFmtId="0" fontId="5" fillId="2" borderId="0" xfId="0" applyFont="1" applyFill="1" applyAlignment="1" applyProtection="1">
      <alignment horizontal="center"/>
      <protection hidden="1"/>
    </xf>
    <xf numFmtId="0" fontId="10" fillId="2" borderId="0" xfId="0" applyFont="1" applyFill="1" applyAlignment="1" applyProtection="1">
      <alignment horizontal="left"/>
      <protection hidden="1"/>
    </xf>
    <xf numFmtId="0" fontId="6" fillId="2" borderId="0" xfId="0" applyFont="1" applyFill="1" applyAlignment="1" applyProtection="1">
      <alignment horizontal="left"/>
      <protection hidden="1"/>
    </xf>
    <xf numFmtId="0" fontId="5" fillId="2" borderId="0" xfId="0" applyFont="1" applyFill="1" applyAlignment="1" applyProtection="1">
      <alignment horizontal="right"/>
      <protection hidden="1"/>
    </xf>
    <xf numFmtId="0" fontId="5" fillId="2" borderId="0" xfId="0" applyFont="1" applyFill="1" applyAlignment="1" applyProtection="1">
      <alignment vertical="center" wrapText="1"/>
      <protection hidden="1"/>
    </xf>
    <xf numFmtId="0" fontId="6" fillId="2" borderId="0" xfId="0" applyFont="1" applyFill="1" applyProtection="1">
      <protection hidden="1"/>
    </xf>
    <xf numFmtId="0" fontId="10" fillId="2" borderId="0" xfId="0" applyFont="1" applyFill="1" applyProtection="1">
      <protection hidden="1"/>
    </xf>
    <xf numFmtId="0" fontId="7" fillId="2" borderId="0" xfId="0" applyFont="1" applyFill="1" applyAlignment="1" applyProtection="1">
      <alignment vertical="center" wrapText="1"/>
      <protection hidden="1"/>
    </xf>
    <xf numFmtId="0" fontId="5" fillId="2" borderId="0" xfId="0" applyFont="1" applyFill="1" applyAlignment="1" applyProtection="1">
      <alignment wrapText="1"/>
      <protection hidden="1"/>
    </xf>
    <xf numFmtId="0" fontId="5" fillId="2" borderId="0" xfId="0" applyFont="1" applyFill="1" applyAlignment="1" applyProtection="1">
      <alignment horizontal="center" vertical="center" wrapText="1"/>
      <protection hidden="1"/>
    </xf>
    <xf numFmtId="0" fontId="0" fillId="2" borderId="0" xfId="0" applyFill="1" applyAlignment="1" applyProtection="1">
      <alignment vertical="center" wrapText="1"/>
      <protection hidden="1"/>
    </xf>
    <xf numFmtId="0" fontId="6" fillId="2" borderId="0" xfId="0" applyFont="1" applyFill="1" applyAlignment="1" applyProtection="1">
      <alignment horizontal="left" indent="2"/>
      <protection hidden="1"/>
    </xf>
    <xf numFmtId="0" fontId="5" fillId="2" borderId="0" xfId="0" applyFont="1" applyFill="1" applyAlignment="1" applyProtection="1">
      <alignment horizontal="justify"/>
      <protection hidden="1"/>
    </xf>
    <xf numFmtId="0" fontId="14" fillId="2" borderId="0" xfId="0" applyFont="1" applyFill="1" applyAlignment="1" applyProtection="1">
      <alignment vertical="center"/>
      <protection hidden="1"/>
    </xf>
    <xf numFmtId="0" fontId="0" fillId="2" borderId="0" xfId="0" applyFill="1" applyAlignment="1" applyProtection="1">
      <alignment vertical="center"/>
      <protection hidden="1"/>
    </xf>
    <xf numFmtId="0" fontId="5" fillId="2" borderId="1" xfId="0" applyFont="1" applyFill="1" applyBorder="1" applyAlignment="1" applyProtection="1">
      <alignment vertical="center" wrapText="1"/>
      <protection locked="0"/>
    </xf>
    <xf numFmtId="0" fontId="5" fillId="2" borderId="1" xfId="0" applyFont="1" applyFill="1" applyBorder="1" applyAlignment="1" applyProtection="1">
      <alignment vertical="center"/>
      <protection locked="0"/>
    </xf>
    <xf numFmtId="0" fontId="5" fillId="2" borderId="0" xfId="0" applyFont="1" applyFill="1" applyAlignment="1" applyProtection="1">
      <alignment vertical="center"/>
      <protection hidden="1"/>
    </xf>
    <xf numFmtId="0" fontId="5" fillId="2" borderId="0" xfId="0" applyFont="1" applyFill="1" applyAlignment="1" applyProtection="1">
      <alignment vertical="center" wrapText="1"/>
      <protection locked="0"/>
    </xf>
    <xf numFmtId="0" fontId="5" fillId="2" borderId="0" xfId="0" applyFont="1" applyFill="1" applyAlignment="1" applyProtection="1">
      <alignment vertical="center"/>
      <protection locked="0"/>
    </xf>
    <xf numFmtId="0" fontId="0" fillId="2" borderId="0" xfId="0" applyFill="1" applyAlignment="1">
      <alignment vertical="center" wrapText="1"/>
    </xf>
    <xf numFmtId="0" fontId="19" fillId="2" borderId="0" xfId="0" applyFont="1" applyFill="1" applyAlignment="1" applyProtection="1">
      <alignment horizontal="center"/>
      <protection hidden="1"/>
    </xf>
    <xf numFmtId="0" fontId="19" fillId="2" borderId="0" xfId="0" applyFont="1" applyFill="1" applyAlignment="1" applyProtection="1">
      <alignment wrapText="1"/>
      <protection hidden="1"/>
    </xf>
    <xf numFmtId="0" fontId="13" fillId="2" borderId="0" xfId="0" applyFont="1" applyFill="1" applyAlignment="1" applyProtection="1">
      <alignment wrapText="1"/>
      <protection hidden="1"/>
    </xf>
    <xf numFmtId="0" fontId="12" fillId="2" borderId="0" xfId="0" applyFont="1" applyFill="1" applyProtection="1">
      <protection hidden="1"/>
    </xf>
    <xf numFmtId="0" fontId="6" fillId="2" borderId="0" xfId="0" applyFont="1" applyFill="1" applyAlignment="1" applyProtection="1">
      <alignment horizontal="center" vertical="center" wrapText="1"/>
      <protection hidden="1"/>
    </xf>
    <xf numFmtId="0" fontId="7" fillId="2" borderId="0" xfId="0" applyFont="1" applyFill="1" applyAlignment="1" applyProtection="1">
      <alignment horizontal="center" vertical="center" wrapText="1"/>
      <protection hidden="1"/>
    </xf>
    <xf numFmtId="0" fontId="0" fillId="2" borderId="0" xfId="0" applyFill="1" applyAlignment="1" applyProtection="1">
      <alignment horizontal="center" vertical="center" wrapText="1"/>
      <protection hidden="1"/>
    </xf>
    <xf numFmtId="0" fontId="0" fillId="2" borderId="0" xfId="0" applyFill="1" applyProtection="1">
      <protection hidden="1"/>
    </xf>
    <xf numFmtId="0" fontId="11" fillId="2" borderId="0" xfId="0" applyFont="1" applyFill="1" applyAlignment="1" applyProtection="1">
      <alignment horizontal="center" vertical="center" wrapText="1"/>
      <protection hidden="1"/>
    </xf>
    <xf numFmtId="4" fontId="5" fillId="2" borderId="4" xfId="0" applyNumberFormat="1" applyFont="1" applyFill="1" applyBorder="1" applyAlignment="1" applyProtection="1">
      <alignment horizontal="center" wrapText="1"/>
      <protection hidden="1"/>
    </xf>
    <xf numFmtId="0" fontId="5" fillId="3"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vertical="center"/>
      <protection locked="0"/>
    </xf>
    <xf numFmtId="0" fontId="19" fillId="4" borderId="5" xfId="0" applyFont="1" applyFill="1" applyBorder="1" applyAlignment="1" applyProtection="1">
      <alignment horizontal="center"/>
      <protection hidden="1"/>
    </xf>
    <xf numFmtId="0" fontId="19" fillId="4" borderId="1" xfId="0" applyFont="1" applyFill="1" applyBorder="1" applyAlignment="1" applyProtection="1">
      <alignment wrapText="1"/>
      <protection hidden="1"/>
    </xf>
    <xf numFmtId="0" fontId="19" fillId="4" borderId="0" xfId="0" applyFont="1" applyFill="1" applyAlignment="1" applyProtection="1">
      <alignment horizontal="center"/>
      <protection hidden="1"/>
    </xf>
    <xf numFmtId="0" fontId="26" fillId="2" borderId="0" xfId="0" applyFont="1" applyFill="1" applyAlignment="1" applyProtection="1">
      <alignment wrapText="1"/>
      <protection hidden="1"/>
    </xf>
    <xf numFmtId="0" fontId="19" fillId="4" borderId="1" xfId="0" applyFont="1" applyFill="1" applyBorder="1" applyAlignment="1" applyProtection="1">
      <alignment vertical="center" wrapText="1"/>
      <protection hidden="1"/>
    </xf>
    <xf numFmtId="0" fontId="5" fillId="3" borderId="1" xfId="0" applyFont="1" applyFill="1" applyBorder="1" applyAlignment="1" applyProtection="1">
      <alignment vertical="center" wrapText="1"/>
      <protection locked="0"/>
    </xf>
    <xf numFmtId="0" fontId="30" fillId="5" borderId="0" xfId="0" applyFont="1" applyFill="1" applyAlignment="1" applyProtection="1">
      <alignment horizontal="left" indent="2"/>
      <protection hidden="1"/>
    </xf>
    <xf numFmtId="0" fontId="26" fillId="2" borderId="0" xfId="0" applyFont="1" applyFill="1" applyProtection="1">
      <protection hidden="1"/>
    </xf>
    <xf numFmtId="0" fontId="19" fillId="2" borderId="6" xfId="0" applyFont="1" applyFill="1" applyBorder="1" applyAlignment="1" applyProtection="1">
      <alignment horizontal="center" vertical="center" wrapText="1"/>
      <protection hidden="1"/>
    </xf>
    <xf numFmtId="0" fontId="13" fillId="2" borderId="0" xfId="0" applyFont="1" applyFill="1" applyProtection="1">
      <protection hidden="1"/>
    </xf>
    <xf numFmtId="0" fontId="0" fillId="2" borderId="0" xfId="0" applyFill="1" applyAlignment="1" applyProtection="1">
      <alignment wrapText="1"/>
      <protection hidden="1"/>
    </xf>
    <xf numFmtId="0" fontId="19" fillId="6" borderId="6" xfId="0" applyFont="1" applyFill="1" applyBorder="1" applyAlignment="1" applyProtection="1">
      <alignment horizontal="center" vertical="center" wrapText="1"/>
      <protection hidden="1"/>
    </xf>
    <xf numFmtId="0" fontId="26" fillId="2" borderId="0" xfId="0" applyFont="1" applyFill="1" applyAlignment="1" applyProtection="1">
      <alignment horizontal="left" vertical="center" wrapText="1"/>
      <protection hidden="1"/>
    </xf>
    <xf numFmtId="4" fontId="19" fillId="4" borderId="1" xfId="0" applyNumberFormat="1" applyFont="1" applyFill="1" applyBorder="1" applyAlignment="1" applyProtection="1">
      <alignment wrapText="1"/>
      <protection hidden="1"/>
    </xf>
    <xf numFmtId="10" fontId="19" fillId="4" borderId="1" xfId="0" applyNumberFormat="1" applyFont="1" applyFill="1" applyBorder="1" applyAlignment="1" applyProtection="1">
      <alignment wrapText="1"/>
      <protection hidden="1"/>
    </xf>
    <xf numFmtId="0" fontId="20" fillId="2" borderId="0" xfId="0" applyFont="1" applyFill="1" applyAlignment="1" applyProtection="1">
      <alignment horizontal="left" vertical="center"/>
      <protection hidden="1"/>
    </xf>
    <xf numFmtId="0" fontId="19" fillId="2" borderId="0" xfId="0" applyFont="1" applyFill="1" applyAlignment="1" applyProtection="1">
      <alignment horizontal="center" wrapText="1"/>
      <protection hidden="1"/>
    </xf>
    <xf numFmtId="0" fontId="19" fillId="2" borderId="7" xfId="0" applyFont="1" applyFill="1" applyBorder="1" applyAlignment="1" applyProtection="1">
      <alignment horizontal="center" vertical="center"/>
      <protection hidden="1"/>
    </xf>
    <xf numFmtId="0" fontId="19" fillId="2" borderId="2" xfId="0" applyFont="1" applyFill="1" applyBorder="1" applyAlignment="1" applyProtection="1">
      <alignment horizontal="center" vertical="center" wrapText="1"/>
      <protection hidden="1"/>
    </xf>
    <xf numFmtId="0" fontId="0" fillId="2" borderId="4" xfId="0" applyFill="1" applyBorder="1" applyAlignment="1" applyProtection="1">
      <alignment wrapText="1"/>
      <protection hidden="1"/>
    </xf>
    <xf numFmtId="0" fontId="0" fillId="2" borderId="8" xfId="0" applyFill="1" applyBorder="1" applyAlignment="1" applyProtection="1">
      <alignment wrapText="1"/>
      <protection hidden="1"/>
    </xf>
    <xf numFmtId="0" fontId="19" fillId="2" borderId="3" xfId="0" applyFont="1" applyFill="1" applyBorder="1" applyAlignment="1" applyProtection="1">
      <alignment horizontal="center" vertical="center" wrapText="1"/>
      <protection hidden="1"/>
    </xf>
    <xf numFmtId="0" fontId="19" fillId="2" borderId="9" xfId="0" applyFont="1" applyFill="1" applyBorder="1" applyAlignment="1" applyProtection="1">
      <alignment horizontal="center" vertical="center" wrapText="1"/>
      <protection hidden="1"/>
    </xf>
    <xf numFmtId="0" fontId="0" fillId="2" borderId="9" xfId="0" applyFill="1" applyBorder="1" applyProtection="1">
      <protection hidden="1"/>
    </xf>
    <xf numFmtId="0" fontId="19" fillId="2" borderId="0" xfId="0" applyFont="1" applyFill="1" applyAlignment="1" applyProtection="1">
      <alignment horizontal="center" vertical="center" wrapText="1"/>
      <protection hidden="1"/>
    </xf>
    <xf numFmtId="0" fontId="0" fillId="2" borderId="10" xfId="0" applyFill="1" applyBorder="1" applyAlignment="1" applyProtection="1">
      <alignment wrapText="1"/>
      <protection hidden="1"/>
    </xf>
    <xf numFmtId="0" fontId="19" fillId="6" borderId="11" xfId="0" applyFont="1" applyFill="1" applyBorder="1" applyAlignment="1" applyProtection="1">
      <alignment horizontal="center" vertical="center"/>
      <protection hidden="1"/>
    </xf>
    <xf numFmtId="0" fontId="19" fillId="2" borderId="4" xfId="0" applyFont="1" applyFill="1" applyBorder="1" applyAlignment="1" applyProtection="1">
      <alignment horizontal="center" vertical="center" wrapText="1"/>
      <protection hidden="1"/>
    </xf>
    <xf numFmtId="10" fontId="19" fillId="4" borderId="1" xfId="0" applyNumberFormat="1" applyFont="1" applyFill="1" applyBorder="1" applyAlignment="1" applyProtection="1">
      <alignment horizontal="right" wrapText="1"/>
      <protection hidden="1"/>
    </xf>
    <xf numFmtId="0" fontId="19" fillId="4" borderId="1" xfId="0" applyFont="1" applyFill="1" applyBorder="1" applyAlignment="1" applyProtection="1">
      <alignment horizontal="left" vertical="center" wrapText="1"/>
      <protection hidden="1"/>
    </xf>
    <xf numFmtId="0" fontId="19" fillId="2" borderId="10" xfId="0" applyFont="1" applyFill="1" applyBorder="1" applyAlignment="1" applyProtection="1">
      <alignment horizontal="center" vertical="center"/>
      <protection hidden="1"/>
    </xf>
    <xf numFmtId="0" fontId="19" fillId="2" borderId="12" xfId="0" applyFont="1" applyFill="1" applyBorder="1" applyAlignment="1" applyProtection="1">
      <alignment horizontal="center" vertical="center" wrapText="1"/>
      <protection hidden="1"/>
    </xf>
    <xf numFmtId="4" fontId="19" fillId="4" borderId="1" xfId="0" applyNumberFormat="1" applyFont="1" applyFill="1" applyBorder="1" applyAlignment="1" applyProtection="1">
      <alignment vertical="center" wrapText="1"/>
      <protection hidden="1"/>
    </xf>
    <xf numFmtId="10" fontId="19" fillId="4" borderId="1" xfId="0" applyNumberFormat="1" applyFont="1" applyFill="1" applyBorder="1" applyAlignment="1" applyProtection="1">
      <alignment vertical="center" wrapText="1"/>
      <protection hidden="1"/>
    </xf>
    <xf numFmtId="49" fontId="5" fillId="2" borderId="0" xfId="0" applyNumberFormat="1" applyFont="1" applyFill="1" applyProtection="1">
      <protection hidden="1"/>
    </xf>
    <xf numFmtId="2" fontId="5" fillId="2" borderId="4" xfId="0" applyNumberFormat="1" applyFont="1" applyFill="1" applyBorder="1" applyAlignment="1" applyProtection="1">
      <alignment horizontal="center" wrapText="1"/>
      <protection hidden="1"/>
    </xf>
    <xf numFmtId="4" fontId="7" fillId="4" borderId="1" xfId="0" applyNumberFormat="1" applyFont="1" applyFill="1" applyBorder="1" applyAlignment="1" applyProtection="1">
      <alignment vertical="center" wrapText="1"/>
      <protection hidden="1"/>
    </xf>
    <xf numFmtId="10" fontId="23" fillId="4" borderId="1" xfId="0" applyNumberFormat="1" applyFont="1" applyFill="1" applyBorder="1" applyAlignment="1" applyProtection="1">
      <alignment vertical="center" wrapText="1"/>
      <protection hidden="1"/>
    </xf>
    <xf numFmtId="49" fontId="36" fillId="2" borderId="1" xfId="0" applyNumberFormat="1" applyFont="1" applyFill="1" applyBorder="1" applyAlignment="1" applyProtection="1">
      <alignment vertical="center" wrapText="1"/>
      <protection locked="0"/>
    </xf>
    <xf numFmtId="49" fontId="36" fillId="0" borderId="1" xfId="0" applyNumberFormat="1" applyFont="1" applyBorder="1" applyAlignment="1" applyProtection="1">
      <alignment vertical="center" wrapText="1"/>
      <protection locked="0"/>
    </xf>
    <xf numFmtId="0" fontId="36" fillId="2" borderId="0" xfId="0" applyFont="1" applyFill="1" applyAlignment="1" applyProtection="1">
      <alignment horizontal="left" vertical="center" wrapText="1"/>
      <protection hidden="1"/>
    </xf>
    <xf numFmtId="0" fontId="35" fillId="7" borderId="6" xfId="0" applyFont="1" applyFill="1" applyBorder="1" applyAlignment="1" applyProtection="1">
      <alignment horizontal="center" vertical="center" wrapText="1"/>
      <protection hidden="1"/>
    </xf>
    <xf numFmtId="0" fontId="36" fillId="2" borderId="0" xfId="0" applyFont="1" applyFill="1" applyAlignment="1" applyProtection="1">
      <alignment horizontal="center" vertical="center" wrapText="1"/>
      <protection hidden="1"/>
    </xf>
    <xf numFmtId="0" fontId="28" fillId="2" borderId="0" xfId="0" applyFont="1" applyFill="1" applyAlignment="1" applyProtection="1">
      <alignment horizontal="left" vertical="center"/>
      <protection hidden="1"/>
    </xf>
    <xf numFmtId="0" fontId="5" fillId="2" borderId="10" xfId="0" applyFont="1" applyFill="1" applyBorder="1" applyAlignment="1" applyProtection="1">
      <alignment horizontal="center" wrapText="1"/>
      <protection hidden="1"/>
    </xf>
    <xf numFmtId="4" fontId="5" fillId="2" borderId="0" xfId="0" applyNumberFormat="1" applyFont="1" applyFill="1" applyAlignment="1" applyProtection="1">
      <alignment horizontal="center" wrapText="1"/>
      <protection hidden="1"/>
    </xf>
    <xf numFmtId="0" fontId="31" fillId="2" borderId="0" xfId="0" applyFont="1" applyFill="1" applyProtection="1">
      <protection hidden="1"/>
    </xf>
    <xf numFmtId="0" fontId="11" fillId="2" borderId="0" xfId="0" applyFont="1" applyFill="1" applyAlignment="1" applyProtection="1">
      <alignment vertical="center" wrapText="1"/>
      <protection hidden="1"/>
    </xf>
    <xf numFmtId="0" fontId="19" fillId="6" borderId="1" xfId="0" applyFont="1" applyFill="1" applyBorder="1" applyAlignment="1" applyProtection="1">
      <alignment horizontal="center" vertical="center" wrapText="1"/>
      <protection hidden="1"/>
    </xf>
    <xf numFmtId="0" fontId="7" fillId="2" borderId="0" xfId="0" applyFont="1" applyFill="1" applyAlignment="1" applyProtection="1">
      <alignment horizontal="center" wrapText="1"/>
      <protection hidden="1"/>
    </xf>
    <xf numFmtId="0" fontId="5" fillId="2" borderId="0" xfId="0" applyFont="1" applyFill="1" applyAlignment="1" applyProtection="1">
      <alignment horizontal="center" wrapText="1"/>
      <protection hidden="1"/>
    </xf>
    <xf numFmtId="0" fontId="0" fillId="2" borderId="0" xfId="0" applyFill="1" applyAlignment="1" applyProtection="1">
      <alignment horizontal="center"/>
      <protection hidden="1"/>
    </xf>
    <xf numFmtId="4" fontId="26" fillId="2" borderId="0" xfId="0" applyNumberFormat="1" applyFont="1" applyFill="1" applyAlignment="1" applyProtection="1">
      <alignment wrapText="1"/>
      <protection hidden="1"/>
    </xf>
    <xf numFmtId="0" fontId="7" fillId="4" borderId="1" xfId="0" applyFont="1" applyFill="1" applyBorder="1" applyAlignment="1" applyProtection="1">
      <alignment horizontal="left" vertical="center" wrapText="1"/>
      <protection hidden="1"/>
    </xf>
    <xf numFmtId="0" fontId="21" fillId="2" borderId="0" xfId="0" applyFont="1" applyFill="1" applyAlignment="1" applyProtection="1">
      <alignment wrapText="1"/>
      <protection hidden="1"/>
    </xf>
    <xf numFmtId="49" fontId="5" fillId="2" borderId="1" xfId="0" applyNumberFormat="1" applyFont="1" applyFill="1" applyBorder="1" applyAlignment="1" applyProtection="1">
      <alignment vertical="center"/>
      <protection locked="0"/>
    </xf>
    <xf numFmtId="4" fontId="5" fillId="2" borderId="1" xfId="0" applyNumberFormat="1" applyFont="1" applyFill="1" applyBorder="1" applyAlignment="1" applyProtection="1">
      <alignment horizontal="center" vertical="center" wrapText="1"/>
      <protection locked="0"/>
    </xf>
    <xf numFmtId="49" fontId="5" fillId="2" borderId="1" xfId="0" applyNumberFormat="1" applyFont="1" applyFill="1" applyBorder="1" applyAlignment="1" applyProtection="1">
      <alignment vertical="center" wrapText="1"/>
      <protection locked="0"/>
    </xf>
    <xf numFmtId="0" fontId="5" fillId="2" borderId="0" xfId="0" applyFont="1" applyFill="1" applyAlignment="1" applyProtection="1">
      <alignment vertical="top" wrapText="1"/>
      <protection hidden="1"/>
    </xf>
    <xf numFmtId="0" fontId="5" fillId="2" borderId="0" xfId="0" applyFont="1" applyFill="1" applyAlignment="1" applyProtection="1">
      <alignment horizontal="justify" wrapText="1"/>
      <protection hidden="1"/>
    </xf>
    <xf numFmtId="0" fontId="0" fillId="0" borderId="2" xfId="0" applyBorder="1"/>
    <xf numFmtId="0" fontId="0" fillId="2" borderId="2" xfId="0" applyFill="1" applyBorder="1"/>
    <xf numFmtId="0" fontId="3" fillId="2" borderId="2" xfId="0" applyFont="1" applyFill="1" applyBorder="1" applyAlignment="1">
      <alignment horizontal="right"/>
    </xf>
    <xf numFmtId="0" fontId="19" fillId="6" borderId="6" xfId="0" applyFont="1" applyFill="1" applyBorder="1" applyAlignment="1" applyProtection="1">
      <alignment horizontal="center" vertical="center"/>
      <protection hidden="1"/>
    </xf>
    <xf numFmtId="0" fontId="19" fillId="2" borderId="12" xfId="0" applyFont="1" applyFill="1" applyBorder="1" applyAlignment="1" applyProtection="1">
      <alignment horizontal="center" vertical="center"/>
      <protection hidden="1"/>
    </xf>
    <xf numFmtId="0" fontId="19" fillId="2" borderId="4" xfId="0" applyFont="1" applyFill="1" applyBorder="1" applyAlignment="1" applyProtection="1">
      <alignment horizontal="center" vertical="center"/>
      <protection hidden="1"/>
    </xf>
    <xf numFmtId="0" fontId="19" fillId="2" borderId="8" xfId="0" applyFont="1" applyFill="1" applyBorder="1" applyAlignment="1" applyProtection="1">
      <alignment horizontal="center" vertical="center" wrapText="1"/>
      <protection hidden="1"/>
    </xf>
    <xf numFmtId="0" fontId="31" fillId="2" borderId="0" xfId="0" applyFont="1" applyFill="1" applyAlignment="1" applyProtection="1">
      <alignment wrapText="1"/>
      <protection hidden="1"/>
    </xf>
    <xf numFmtId="0" fontId="19" fillId="0" borderId="2" xfId="0" applyFont="1" applyBorder="1" applyAlignment="1" applyProtection="1">
      <alignment horizontal="center" vertical="center" wrapText="1"/>
      <protection hidden="1"/>
    </xf>
    <xf numFmtId="0" fontId="29" fillId="2" borderId="2" xfId="0" applyFont="1" applyFill="1" applyBorder="1" applyAlignment="1" applyProtection="1">
      <alignment horizontal="center" vertical="center"/>
      <protection hidden="1"/>
    </xf>
    <xf numFmtId="0" fontId="23" fillId="6" borderId="5" xfId="0" applyFont="1" applyFill="1" applyBorder="1" applyAlignment="1" applyProtection="1">
      <alignment horizontal="center" vertical="center"/>
      <protection hidden="1"/>
    </xf>
    <xf numFmtId="0" fontId="23" fillId="6" borderId="1" xfId="0" applyFont="1" applyFill="1" applyBorder="1" applyAlignment="1" applyProtection="1">
      <alignment vertical="center" wrapText="1"/>
      <protection hidden="1"/>
    </xf>
    <xf numFmtId="0" fontId="37" fillId="2" borderId="0" xfId="0" applyFont="1" applyFill="1" applyAlignment="1" applyProtection="1">
      <alignment vertical="center" wrapText="1"/>
      <protection hidden="1"/>
    </xf>
    <xf numFmtId="0" fontId="38" fillId="2" borderId="0" xfId="0" applyFont="1" applyFill="1" applyAlignment="1" applyProtection="1">
      <alignment vertical="center" wrapText="1"/>
      <protection hidden="1"/>
    </xf>
    <xf numFmtId="0" fontId="23" fillId="6" borderId="1" xfId="0" applyFont="1" applyFill="1" applyBorder="1" applyAlignment="1" applyProtection="1">
      <alignment horizontal="center" vertical="center" wrapText="1"/>
      <protection hidden="1"/>
    </xf>
    <xf numFmtId="4" fontId="23" fillId="6" borderId="1" xfId="0" applyNumberFormat="1" applyFont="1" applyFill="1" applyBorder="1" applyAlignment="1" applyProtection="1">
      <alignment vertical="center" wrapText="1"/>
      <protection hidden="1"/>
    </xf>
    <xf numFmtId="10" fontId="23" fillId="6" borderId="1" xfId="0" applyNumberFormat="1" applyFont="1" applyFill="1" applyBorder="1" applyAlignment="1" applyProtection="1">
      <alignment vertical="center" wrapText="1"/>
      <protection hidden="1"/>
    </xf>
    <xf numFmtId="0" fontId="27" fillId="2" borderId="0" xfId="0" applyFont="1" applyFill="1" applyProtection="1">
      <protection hidden="1"/>
    </xf>
    <xf numFmtId="0" fontId="28" fillId="5" borderId="0" xfId="0" applyFont="1" applyFill="1" applyAlignment="1" applyProtection="1">
      <alignment horizontal="left" vertical="center"/>
      <protection hidden="1"/>
    </xf>
    <xf numFmtId="49" fontId="5" fillId="3" borderId="1" xfId="0" applyNumberFormat="1" applyFont="1" applyFill="1" applyBorder="1" applyAlignment="1" applyProtection="1">
      <alignment vertical="center" wrapText="1"/>
      <protection locked="0"/>
    </xf>
    <xf numFmtId="49" fontId="5" fillId="0" borderId="1" xfId="0" applyNumberFormat="1" applyFont="1" applyBorder="1" applyAlignment="1" applyProtection="1">
      <alignment horizontal="center" vertical="center" wrapText="1"/>
      <protection locked="0"/>
    </xf>
    <xf numFmtId="4" fontId="5" fillId="0" borderId="1" xfId="0" applyNumberFormat="1" applyFont="1" applyBorder="1" applyAlignment="1" applyProtection="1">
      <alignment horizontal="right" vertical="center" wrapText="1"/>
      <protection locked="0"/>
    </xf>
    <xf numFmtId="0" fontId="26" fillId="6" borderId="0" xfId="0" applyFont="1" applyFill="1" applyAlignment="1" applyProtection="1">
      <alignment horizontal="left" vertical="center" wrapText="1"/>
      <protection hidden="1"/>
    </xf>
    <xf numFmtId="0" fontId="26" fillId="6" borderId="0" xfId="0" applyFont="1" applyFill="1" applyAlignment="1" applyProtection="1">
      <alignment wrapText="1"/>
      <protection hidden="1"/>
    </xf>
    <xf numFmtId="0" fontId="6" fillId="4" borderId="1" xfId="0" applyFont="1" applyFill="1" applyBorder="1" applyAlignment="1" applyProtection="1">
      <alignment horizontal="center" vertical="center"/>
      <protection hidden="1"/>
    </xf>
    <xf numFmtId="0" fontId="39" fillId="2" borderId="0" xfId="0" applyFont="1" applyFill="1" applyAlignment="1" applyProtection="1">
      <alignment wrapText="1"/>
      <protection hidden="1"/>
    </xf>
    <xf numFmtId="0" fontId="40" fillId="2" borderId="0" xfId="0" applyFont="1" applyFill="1" applyAlignment="1" applyProtection="1">
      <alignment vertical="center" wrapText="1"/>
      <protection hidden="1"/>
    </xf>
    <xf numFmtId="0" fontId="39" fillId="2" borderId="0" xfId="0" applyFont="1" applyFill="1" applyAlignment="1" applyProtection="1">
      <alignment vertical="center" wrapText="1"/>
      <protection hidden="1"/>
    </xf>
    <xf numFmtId="4" fontId="6" fillId="4" borderId="1" xfId="0" applyNumberFormat="1" applyFont="1" applyFill="1" applyBorder="1" applyAlignment="1" applyProtection="1">
      <alignment vertical="center" wrapText="1"/>
      <protection hidden="1"/>
    </xf>
    <xf numFmtId="4" fontId="6" fillId="6" borderId="1" xfId="0" applyNumberFormat="1" applyFont="1" applyFill="1" applyBorder="1" applyAlignment="1" applyProtection="1">
      <alignment vertical="center" wrapText="1"/>
      <protection hidden="1"/>
    </xf>
    <xf numFmtId="0" fontId="43" fillId="2" borderId="0" xfId="0" applyFont="1" applyFill="1" applyAlignment="1" applyProtection="1">
      <alignment vertical="center" wrapText="1"/>
      <protection hidden="1"/>
    </xf>
    <xf numFmtId="10" fontId="6" fillId="6" borderId="1" xfId="0" applyNumberFormat="1" applyFont="1" applyFill="1" applyBorder="1" applyAlignment="1" applyProtection="1">
      <alignment vertical="center" wrapText="1"/>
      <protection hidden="1"/>
    </xf>
    <xf numFmtId="0" fontId="6" fillId="4" borderId="1" xfId="0" applyFont="1" applyFill="1" applyBorder="1" applyAlignment="1" applyProtection="1">
      <alignment horizontal="center" vertical="center" wrapText="1"/>
      <protection hidden="1"/>
    </xf>
    <xf numFmtId="10" fontId="6" fillId="4" borderId="1" xfId="0" applyNumberFormat="1" applyFont="1" applyFill="1" applyBorder="1" applyAlignment="1" applyProtection="1">
      <alignment vertical="center" wrapText="1"/>
      <protection hidden="1"/>
    </xf>
    <xf numFmtId="49" fontId="36" fillId="2" borderId="1" xfId="0" applyNumberFormat="1" applyFont="1" applyFill="1" applyBorder="1" applyAlignment="1" applyProtection="1">
      <alignment vertical="center" wrapText="1"/>
      <protection hidden="1"/>
    </xf>
    <xf numFmtId="164" fontId="36" fillId="4" borderId="1" xfId="0" applyNumberFormat="1" applyFont="1" applyFill="1" applyBorder="1" applyAlignment="1" applyProtection="1">
      <alignment vertical="center" wrapText="1"/>
      <protection hidden="1"/>
    </xf>
    <xf numFmtId="0" fontId="32" fillId="2" borderId="0" xfId="0" applyFont="1" applyFill="1" applyAlignment="1" applyProtection="1">
      <alignment wrapText="1"/>
      <protection hidden="1"/>
    </xf>
    <xf numFmtId="0" fontId="5" fillId="4" borderId="1" xfId="0" applyFont="1" applyFill="1" applyBorder="1" applyAlignment="1" applyProtection="1">
      <alignment horizontal="center" wrapText="1"/>
      <protection hidden="1"/>
    </xf>
    <xf numFmtId="0" fontId="24" fillId="2" borderId="11" xfId="0" applyFont="1" applyFill="1" applyBorder="1" applyAlignment="1" applyProtection="1">
      <alignment vertical="center" wrapText="1"/>
      <protection hidden="1"/>
    </xf>
    <xf numFmtId="4" fontId="23" fillId="4" borderId="1" xfId="0" applyNumberFormat="1" applyFont="1" applyFill="1" applyBorder="1" applyAlignment="1" applyProtection="1">
      <alignment vertical="center" wrapText="1"/>
      <protection hidden="1"/>
    </xf>
    <xf numFmtId="10" fontId="19" fillId="4" borderId="1" xfId="0" applyNumberFormat="1" applyFont="1" applyFill="1" applyBorder="1" applyAlignment="1" applyProtection="1">
      <alignment horizontal="right" vertical="center" wrapText="1"/>
      <protection hidden="1"/>
    </xf>
    <xf numFmtId="0" fontId="19" fillId="2" borderId="0" xfId="0" applyFont="1" applyFill="1" applyAlignment="1" applyProtection="1">
      <alignment horizontal="center" vertical="center"/>
      <protection hidden="1"/>
    </xf>
    <xf numFmtId="3" fontId="5" fillId="2" borderId="0" xfId="0" applyNumberFormat="1" applyFont="1" applyFill="1" applyAlignment="1" applyProtection="1">
      <alignment horizontal="right"/>
      <protection hidden="1"/>
    </xf>
    <xf numFmtId="0" fontId="0" fillId="0" borderId="0" xfId="0" applyProtection="1">
      <protection hidden="1"/>
    </xf>
    <xf numFmtId="0" fontId="0" fillId="2" borderId="4" xfId="0" applyFill="1" applyBorder="1" applyProtection="1">
      <protection hidden="1"/>
    </xf>
    <xf numFmtId="0" fontId="5" fillId="12" borderId="0" xfId="0" applyFont="1" applyFill="1" applyProtection="1">
      <protection hidden="1"/>
    </xf>
    <xf numFmtId="2" fontId="5" fillId="12" borderId="0" xfId="0" applyNumberFormat="1" applyFont="1" applyFill="1" applyAlignment="1" applyProtection="1">
      <alignment horizontal="center" wrapText="1"/>
      <protection hidden="1"/>
    </xf>
    <xf numFmtId="4" fontId="5" fillId="12" borderId="0" xfId="0" applyNumberFormat="1" applyFont="1" applyFill="1" applyAlignment="1" applyProtection="1">
      <alignment horizontal="center" wrapText="1"/>
      <protection hidden="1"/>
    </xf>
    <xf numFmtId="0" fontId="28" fillId="5" borderId="16" xfId="0" applyFont="1" applyFill="1" applyBorder="1" applyAlignment="1" applyProtection="1">
      <alignment horizontal="left" vertical="center"/>
      <protection hidden="1"/>
    </xf>
    <xf numFmtId="0" fontId="28" fillId="5" borderId="17" xfId="0" applyFont="1" applyFill="1" applyBorder="1" applyAlignment="1" applyProtection="1">
      <alignment horizontal="left" vertical="center"/>
      <protection hidden="1"/>
    </xf>
    <xf numFmtId="0" fontId="28" fillId="2" borderId="18" xfId="0" applyFont="1" applyFill="1" applyBorder="1" applyAlignment="1" applyProtection="1">
      <alignment horizontal="left" vertical="center"/>
      <protection hidden="1"/>
    </xf>
    <xf numFmtId="0" fontId="0" fillId="12" borderId="8" xfId="0" applyFill="1" applyBorder="1" applyAlignment="1">
      <alignment horizontal="center" vertical="center" wrapText="1"/>
    </xf>
    <xf numFmtId="0" fontId="19" fillId="12" borderId="8" xfId="0" applyFont="1" applyFill="1" applyBorder="1" applyAlignment="1" applyProtection="1">
      <alignment vertical="center" wrapText="1"/>
      <protection hidden="1"/>
    </xf>
    <xf numFmtId="0" fontId="0" fillId="12" borderId="8" xfId="0" applyFill="1" applyBorder="1" applyAlignment="1" applyProtection="1">
      <alignment horizontal="center" vertical="center" wrapText="1"/>
      <protection locked="0"/>
    </xf>
    <xf numFmtId="0" fontId="0" fillId="12" borderId="8" xfId="0" applyFill="1" applyBorder="1" applyProtection="1">
      <protection hidden="1"/>
    </xf>
    <xf numFmtId="0" fontId="0" fillId="12" borderId="8" xfId="0" applyFill="1" applyBorder="1" applyAlignment="1" applyProtection="1">
      <alignment wrapText="1"/>
      <protection hidden="1"/>
    </xf>
    <xf numFmtId="0" fontId="0" fillId="12" borderId="0" xfId="0" applyFill="1" applyProtection="1">
      <protection hidden="1"/>
    </xf>
    <xf numFmtId="0" fontId="7" fillId="13" borderId="0" xfId="0" applyFont="1" applyFill="1" applyAlignment="1" applyProtection="1">
      <alignment horizontal="center" wrapText="1"/>
      <protection hidden="1"/>
    </xf>
    <xf numFmtId="0" fontId="5" fillId="0" borderId="0" xfId="0" applyFont="1" applyProtection="1">
      <protection hidden="1"/>
    </xf>
    <xf numFmtId="0" fontId="56" fillId="0" borderId="0" xfId="0" applyFont="1" applyAlignment="1">
      <alignment vertical="center"/>
    </xf>
    <xf numFmtId="0" fontId="44" fillId="0" borderId="0" xfId="0" applyFont="1"/>
    <xf numFmtId="49" fontId="19" fillId="0" borderId="19" xfId="0" applyNumberFormat="1" applyFont="1" applyBorder="1" applyAlignment="1" applyProtection="1">
      <alignment horizontal="center" vertical="center" wrapText="1"/>
      <protection hidden="1"/>
    </xf>
    <xf numFmtId="49" fontId="19" fillId="0" borderId="20" xfId="0" applyNumberFormat="1" applyFont="1" applyBorder="1" applyAlignment="1" applyProtection="1">
      <alignment horizontal="center" vertical="center" wrapText="1"/>
      <protection hidden="1"/>
    </xf>
    <xf numFmtId="49" fontId="19" fillId="0" borderId="17" xfId="0" applyNumberFormat="1" applyFont="1" applyBorder="1" applyAlignment="1" applyProtection="1">
      <alignment horizontal="center" vertical="center" wrapText="1"/>
      <protection hidden="1"/>
    </xf>
    <xf numFmtId="49" fontId="0" fillId="2" borderId="0" xfId="0" applyNumberFormat="1" applyFill="1" applyProtection="1">
      <protection hidden="1"/>
    </xf>
    <xf numFmtId="4" fontId="45" fillId="2" borderId="1" xfId="0" applyNumberFormat="1" applyFont="1" applyFill="1" applyBorder="1" applyAlignment="1" applyProtection="1">
      <alignment horizontal="center" vertical="center" wrapText="1"/>
      <protection locked="0"/>
    </xf>
    <xf numFmtId="0" fontId="45" fillId="2" borderId="1" xfId="0" applyFont="1" applyFill="1" applyBorder="1" applyAlignment="1" applyProtection="1">
      <alignment horizontal="center" vertical="center" wrapText="1"/>
      <protection locked="0"/>
    </xf>
    <xf numFmtId="0" fontId="45" fillId="2" borderId="0" xfId="0" applyFont="1" applyFill="1" applyProtection="1">
      <protection hidden="1"/>
    </xf>
    <xf numFmtId="0" fontId="45" fillId="2" borderId="10" xfId="0" applyFont="1" applyFill="1" applyBorder="1" applyAlignment="1" applyProtection="1">
      <alignment wrapText="1"/>
      <protection hidden="1"/>
    </xf>
    <xf numFmtId="0" fontId="45" fillId="2" borderId="4" xfId="0" applyFont="1" applyFill="1" applyBorder="1" applyAlignment="1" applyProtection="1">
      <alignment wrapText="1"/>
      <protection hidden="1"/>
    </xf>
    <xf numFmtId="0" fontId="45" fillId="2" borderId="4" xfId="0" applyFont="1" applyFill="1" applyBorder="1" applyProtection="1">
      <protection hidden="1"/>
    </xf>
    <xf numFmtId="0" fontId="36" fillId="7" borderId="1" xfId="0" applyFont="1" applyFill="1" applyBorder="1" applyAlignment="1" applyProtection="1">
      <alignment horizontal="center" vertical="center" wrapText="1"/>
      <protection hidden="1"/>
    </xf>
    <xf numFmtId="3" fontId="36" fillId="7" borderId="1" xfId="0" applyNumberFormat="1" applyFont="1" applyFill="1" applyBorder="1" applyAlignment="1" applyProtection="1">
      <alignment horizontal="center" vertical="center" wrapText="1"/>
      <protection hidden="1"/>
    </xf>
    <xf numFmtId="0" fontId="0" fillId="0" borderId="21" xfId="0" applyBorder="1" applyAlignment="1" applyProtection="1">
      <alignment wrapText="1"/>
      <protection hidden="1"/>
    </xf>
    <xf numFmtId="0" fontId="35" fillId="7" borderId="1" xfId="0" applyFont="1" applyFill="1" applyBorder="1" applyAlignment="1" applyProtection="1">
      <alignment horizontal="center" vertical="center" wrapText="1"/>
      <protection hidden="1"/>
    </xf>
    <xf numFmtId="0" fontId="7" fillId="7" borderId="1" xfId="0" applyFont="1" applyFill="1" applyBorder="1" applyAlignment="1" applyProtection="1">
      <alignment horizontal="center" vertical="center" textRotation="90" wrapText="1"/>
      <protection hidden="1"/>
    </xf>
    <xf numFmtId="0" fontId="25" fillId="2" borderId="0" xfId="0" applyFont="1" applyFill="1" applyAlignment="1" applyProtection="1">
      <alignment horizontal="justify" vertical="center" wrapText="1"/>
      <protection hidden="1"/>
    </xf>
    <xf numFmtId="0" fontId="27" fillId="2" borderId="0" xfId="0" applyFont="1" applyFill="1" applyAlignment="1" applyProtection="1">
      <alignment horizontal="justify" vertical="center" wrapText="1"/>
      <protection hidden="1"/>
    </xf>
    <xf numFmtId="0" fontId="34" fillId="2" borderId="0" xfId="0" applyFont="1" applyFill="1" applyAlignment="1" applyProtection="1">
      <alignment horizontal="right"/>
      <protection hidden="1"/>
    </xf>
    <xf numFmtId="0" fontId="0" fillId="2" borderId="4" xfId="0" applyFill="1" applyBorder="1" applyAlignment="1" applyProtection="1">
      <alignment wrapText="1"/>
      <protection locked="0"/>
    </xf>
    <xf numFmtId="0" fontId="30" fillId="2" borderId="0" xfId="0" applyFont="1" applyFill="1" applyAlignment="1" applyProtection="1">
      <alignment horizontal="left" vertical="center"/>
      <protection hidden="1"/>
    </xf>
    <xf numFmtId="0" fontId="5" fillId="2" borderId="19" xfId="0" applyFont="1" applyFill="1" applyBorder="1" applyProtection="1">
      <protection hidden="1"/>
    </xf>
    <xf numFmtId="0" fontId="5" fillId="2" borderId="0" xfId="0" applyFont="1" applyFill="1" applyAlignment="1" applyProtection="1">
      <alignment horizontal="center"/>
      <protection locked="0"/>
    </xf>
    <xf numFmtId="0" fontId="0" fillId="16" borderId="1" xfId="0" applyFill="1" applyBorder="1" applyAlignment="1" applyProtection="1">
      <alignment horizontal="center" vertical="center" wrapText="1"/>
      <protection locked="0"/>
    </xf>
    <xf numFmtId="0" fontId="19" fillId="6" borderId="22" xfId="0" applyFont="1" applyFill="1" applyBorder="1" applyAlignment="1" applyProtection="1">
      <alignment horizontal="center" vertical="center" wrapText="1"/>
      <protection hidden="1"/>
    </xf>
    <xf numFmtId="0" fontId="5" fillId="12" borderId="0" xfId="0" applyFont="1" applyFill="1" applyAlignment="1" applyProtection="1">
      <alignment vertical="center" wrapText="1"/>
      <protection hidden="1"/>
    </xf>
    <xf numFmtId="0" fontId="5" fillId="12" borderId="0" xfId="0" applyFont="1" applyFill="1" applyAlignment="1" applyProtection="1">
      <alignment horizontal="center" wrapText="1"/>
      <protection hidden="1"/>
    </xf>
    <xf numFmtId="0" fontId="5" fillId="2" borderId="0" xfId="0" applyFont="1" applyFill="1" applyAlignment="1" applyProtection="1">
      <alignment vertical="top" wrapText="1"/>
      <protection locked="0"/>
    </xf>
    <xf numFmtId="2" fontId="19" fillId="6" borderId="0" xfId="0" applyNumberFormat="1" applyFont="1" applyFill="1" applyAlignment="1" applyProtection="1">
      <alignment horizontal="center" vertical="center" wrapText="1"/>
      <protection hidden="1"/>
    </xf>
    <xf numFmtId="2" fontId="19" fillId="2" borderId="0" xfId="0" applyNumberFormat="1" applyFont="1" applyFill="1" applyAlignment="1" applyProtection="1">
      <alignment horizontal="center" vertical="center" wrapText="1"/>
      <protection hidden="1"/>
    </xf>
    <xf numFmtId="4" fontId="57" fillId="2" borderId="0" xfId="0" applyNumberFormat="1" applyFont="1" applyFill="1" applyAlignment="1" applyProtection="1">
      <alignment wrapText="1"/>
      <protection hidden="1"/>
    </xf>
    <xf numFmtId="0" fontId="58" fillId="6" borderId="6" xfId="0" applyFont="1" applyFill="1" applyBorder="1" applyAlignment="1" applyProtection="1">
      <alignment horizontal="center" vertical="center" wrapText="1"/>
      <protection hidden="1"/>
    </xf>
    <xf numFmtId="0" fontId="0" fillId="4" borderId="1" xfId="0" applyFill="1" applyBorder="1" applyAlignment="1" applyProtection="1">
      <alignment horizontal="center" vertical="center" wrapText="1"/>
      <protection hidden="1"/>
    </xf>
    <xf numFmtId="2" fontId="7" fillId="2" borderId="0" xfId="0" applyNumberFormat="1" applyFont="1" applyFill="1" applyAlignment="1" applyProtection="1">
      <alignment horizontal="center" vertical="center" wrapText="1"/>
      <protection hidden="1"/>
    </xf>
    <xf numFmtId="2" fontId="0" fillId="2" borderId="0" xfId="0" applyNumberFormat="1" applyFill="1" applyAlignment="1" applyProtection="1">
      <alignment horizontal="center" vertical="center" wrapText="1"/>
      <protection hidden="1"/>
    </xf>
    <xf numFmtId="2" fontId="5" fillId="2" borderId="0" xfId="0" applyNumberFormat="1" applyFont="1" applyFill="1" applyAlignment="1" applyProtection="1">
      <alignment horizontal="center" vertical="center" wrapText="1"/>
      <protection hidden="1"/>
    </xf>
    <xf numFmtId="0" fontId="7" fillId="2" borderId="0" xfId="0" applyFont="1" applyFill="1" applyAlignment="1" applyProtection="1">
      <alignment horizontal="left" vertical="center" wrapText="1"/>
      <protection hidden="1"/>
    </xf>
    <xf numFmtId="0" fontId="22" fillId="2" borderId="0" xfId="0" applyFont="1" applyFill="1" applyAlignment="1" applyProtection="1">
      <alignment horizontal="justify" vertical="center" wrapText="1"/>
      <protection hidden="1"/>
    </xf>
    <xf numFmtId="0" fontId="50" fillId="7" borderId="1" xfId="0" applyFont="1" applyFill="1" applyBorder="1" applyAlignment="1" applyProtection="1">
      <alignment horizontal="center" vertical="center" wrapText="1"/>
      <protection hidden="1"/>
    </xf>
    <xf numFmtId="0" fontId="19" fillId="2" borderId="0" xfId="0" applyFont="1" applyFill="1" applyAlignment="1" applyProtection="1">
      <alignment horizontal="right"/>
      <protection hidden="1"/>
    </xf>
    <xf numFmtId="0" fontId="4" fillId="2" borderId="1" xfId="0" applyFont="1" applyFill="1" applyBorder="1" applyAlignment="1" applyProtection="1">
      <alignment horizontal="center" vertical="center" wrapText="1"/>
      <protection locked="0"/>
    </xf>
    <xf numFmtId="14" fontId="5" fillId="2" borderId="1" xfId="0" applyNumberFormat="1" applyFont="1" applyFill="1" applyBorder="1" applyAlignment="1" applyProtection="1">
      <alignment horizontal="center" vertical="center" wrapText="1"/>
      <protection locked="0"/>
    </xf>
    <xf numFmtId="4" fontId="5" fillId="2" borderId="3" xfId="0" applyNumberFormat="1" applyFont="1" applyFill="1" applyBorder="1" applyAlignment="1" applyProtection="1">
      <alignment horizontal="center" vertical="center" wrapText="1"/>
      <protection locked="0"/>
    </xf>
    <xf numFmtId="0" fontId="7" fillId="2" borderId="0" xfId="0" applyFont="1" applyFill="1" applyAlignment="1" applyProtection="1">
      <alignment vertical="center"/>
      <protection hidden="1"/>
    </xf>
    <xf numFmtId="0" fontId="5" fillId="10" borderId="0" xfId="0" applyFont="1" applyFill="1" applyProtection="1">
      <protection hidden="1"/>
    </xf>
    <xf numFmtId="0" fontId="59" fillId="2" borderId="0" xfId="0" applyFont="1" applyFill="1"/>
    <xf numFmtId="0" fontId="60" fillId="2" borderId="0" xfId="0" applyFont="1" applyFill="1"/>
    <xf numFmtId="0" fontId="61" fillId="0" borderId="0" xfId="0" applyFont="1" applyAlignment="1">
      <alignment vertical="center"/>
    </xf>
    <xf numFmtId="4" fontId="5" fillId="2" borderId="9" xfId="0" applyNumberFormat="1" applyFont="1" applyFill="1" applyBorder="1" applyAlignment="1" applyProtection="1">
      <alignment horizontal="center" vertical="center" wrapText="1"/>
      <protection locked="0"/>
    </xf>
    <xf numFmtId="0" fontId="5" fillId="2" borderId="4" xfId="0" applyFont="1" applyFill="1" applyBorder="1" applyAlignment="1" applyProtection="1">
      <alignment horizontal="left" vertical="top" wrapText="1"/>
      <protection locked="0"/>
    </xf>
    <xf numFmtId="0" fontId="5" fillId="2" borderId="12" xfId="0" applyFont="1" applyFill="1" applyBorder="1" applyAlignment="1" applyProtection="1">
      <alignment horizontal="left" vertical="top" wrapText="1"/>
      <protection locked="0"/>
    </xf>
    <xf numFmtId="0" fontId="5" fillId="2" borderId="6" xfId="0" applyFont="1" applyFill="1" applyBorder="1" applyAlignment="1" applyProtection="1">
      <alignment horizontal="left" vertical="top" wrapText="1"/>
      <protection locked="0"/>
    </xf>
    <xf numFmtId="4" fontId="5" fillId="2" borderId="1" xfId="0" applyNumberFormat="1" applyFont="1" applyFill="1" applyBorder="1" applyAlignment="1" applyProtection="1">
      <alignment horizontal="right" vertical="center" wrapText="1"/>
      <protection locked="0"/>
    </xf>
    <xf numFmtId="0" fontId="5" fillId="12" borderId="0" xfId="0" applyFont="1" applyFill="1" applyAlignment="1" applyProtection="1">
      <alignment horizontal="right"/>
      <protection hidden="1"/>
    </xf>
    <xf numFmtId="0" fontId="0" fillId="12" borderId="0" xfId="0" applyFill="1"/>
    <xf numFmtId="3" fontId="5" fillId="12" borderId="0" xfId="0" applyNumberFormat="1" applyFont="1" applyFill="1" applyAlignment="1" applyProtection="1">
      <alignment horizontal="right"/>
      <protection hidden="1"/>
    </xf>
    <xf numFmtId="0" fontId="4" fillId="0" borderId="0" xfId="0" applyFont="1" applyAlignment="1" applyProtection="1">
      <alignment horizontal="center"/>
      <protection hidden="1"/>
    </xf>
    <xf numFmtId="0" fontId="4" fillId="2" borderId="10" xfId="0" applyFont="1" applyFill="1" applyBorder="1" applyAlignment="1" applyProtection="1">
      <alignment horizontal="center"/>
      <protection hidden="1"/>
    </xf>
    <xf numFmtId="0" fontId="4" fillId="16" borderId="1" xfId="0" applyFont="1" applyFill="1" applyBorder="1" applyAlignment="1" applyProtection="1">
      <alignment horizontal="center" vertical="center" wrapText="1"/>
      <protection locked="0"/>
    </xf>
    <xf numFmtId="49" fontId="1" fillId="2" borderId="0" xfId="2" applyNumberFormat="1" applyFill="1" applyBorder="1" applyAlignment="1" applyProtection="1">
      <alignment vertical="center" wrapText="1"/>
      <protection locked="0"/>
    </xf>
    <xf numFmtId="49" fontId="4" fillId="0" borderId="15" xfId="0" applyNumberFormat="1" applyFont="1" applyBorder="1" applyAlignment="1" applyProtection="1">
      <alignment vertical="center" wrapText="1"/>
      <protection hidden="1"/>
    </xf>
    <xf numFmtId="49" fontId="4" fillId="0" borderId="13" xfId="0" applyNumberFormat="1" applyFont="1" applyBorder="1" applyAlignment="1" applyProtection="1">
      <alignment vertical="center" wrapText="1"/>
      <protection hidden="1"/>
    </xf>
    <xf numFmtId="49" fontId="4" fillId="0" borderId="13" xfId="0" applyNumberFormat="1" applyFont="1" applyBorder="1" applyAlignment="1" applyProtection="1">
      <alignment horizontal="left" vertical="center" wrapText="1"/>
      <protection hidden="1"/>
    </xf>
    <xf numFmtId="49" fontId="4" fillId="0" borderId="13" xfId="0" applyNumberFormat="1" applyFont="1" applyBorder="1" applyAlignment="1" applyProtection="1">
      <alignment horizontal="center" vertical="center" wrapText="1"/>
      <protection hidden="1"/>
    </xf>
    <xf numFmtId="49" fontId="4" fillId="0" borderId="15" xfId="0" applyNumberFormat="1" applyFont="1" applyBorder="1" applyAlignment="1" applyProtection="1">
      <alignment wrapText="1"/>
      <protection hidden="1"/>
    </xf>
    <xf numFmtId="49" fontId="4" fillId="0" borderId="13" xfId="0" applyNumberFormat="1" applyFont="1" applyBorder="1" applyAlignment="1" applyProtection="1">
      <alignment horizontal="left" wrapText="1" indent="1"/>
      <protection hidden="1"/>
    </xf>
    <xf numFmtId="0" fontId="5" fillId="2" borderId="0" xfId="0" applyFont="1" applyFill="1" applyAlignment="1" applyProtection="1">
      <alignment horizontal="left" vertical="top" wrapText="1"/>
      <protection locked="0"/>
    </xf>
    <xf numFmtId="49" fontId="4" fillId="0" borderId="13" xfId="0" applyNumberFormat="1" applyFont="1" applyBorder="1" applyAlignment="1" applyProtection="1">
      <alignment horizontal="center" wrapText="1"/>
      <protection hidden="1"/>
    </xf>
    <xf numFmtId="49" fontId="4" fillId="0" borderId="13" xfId="0" applyNumberFormat="1" applyFont="1" applyBorder="1" applyAlignment="1" applyProtection="1">
      <alignment wrapText="1"/>
      <protection hidden="1"/>
    </xf>
    <xf numFmtId="49" fontId="4" fillId="12" borderId="13" xfId="0" applyNumberFormat="1" applyFont="1" applyFill="1" applyBorder="1" applyAlignment="1" applyProtection="1">
      <alignment horizontal="left" wrapText="1" indent="1"/>
      <protection hidden="1"/>
    </xf>
    <xf numFmtId="0" fontId="25" fillId="12" borderId="0" xfId="0" applyFont="1" applyFill="1" applyAlignment="1" applyProtection="1">
      <alignment horizontal="justify" vertical="center" wrapText="1"/>
      <protection hidden="1"/>
    </xf>
    <xf numFmtId="0" fontId="62" fillId="2" borderId="0" xfId="0" applyFont="1" applyFill="1" applyAlignment="1" applyProtection="1">
      <alignment horizontal="justify" vertical="center" wrapText="1"/>
      <protection hidden="1"/>
    </xf>
    <xf numFmtId="0" fontId="54" fillId="4" borderId="1" xfId="0" applyFont="1" applyFill="1" applyBorder="1" applyAlignment="1" applyProtection="1">
      <alignment horizontal="left" vertical="center" wrapText="1"/>
      <protection hidden="1"/>
    </xf>
    <xf numFmtId="49" fontId="4" fillId="12" borderId="13" xfId="0" applyNumberFormat="1" applyFont="1" applyFill="1" applyBorder="1" applyAlignment="1" applyProtection="1">
      <alignment horizontal="left" vertical="center" wrapText="1"/>
      <protection hidden="1"/>
    </xf>
    <xf numFmtId="0" fontId="4" fillId="3" borderId="1" xfId="0" applyFont="1" applyFill="1" applyBorder="1" applyAlignment="1" applyProtection="1">
      <alignment horizontal="left" vertical="center" wrapText="1"/>
      <protection locked="0"/>
    </xf>
    <xf numFmtId="0" fontId="4" fillId="2" borderId="23" xfId="0" applyFont="1" applyFill="1" applyBorder="1" applyAlignment="1" applyProtection="1">
      <alignment wrapText="1"/>
      <protection hidden="1"/>
    </xf>
    <xf numFmtId="0" fontId="6" fillId="12" borderId="0" xfId="0" applyFont="1" applyFill="1" applyAlignment="1" applyProtection="1">
      <alignment vertical="center" wrapText="1"/>
      <protection hidden="1"/>
    </xf>
    <xf numFmtId="49" fontId="4" fillId="0" borderId="1" xfId="0" applyNumberFormat="1" applyFont="1" applyBorder="1" applyAlignment="1" applyProtection="1">
      <alignment vertical="center" wrapText="1"/>
      <protection locked="0"/>
    </xf>
    <xf numFmtId="0" fontId="0" fillId="0" borderId="3" xfId="0" applyBorder="1" applyAlignment="1" applyProtection="1">
      <alignment wrapText="1"/>
      <protection hidden="1"/>
    </xf>
    <xf numFmtId="0" fontId="4" fillId="2" borderId="0" xfId="0" applyFont="1" applyFill="1" applyAlignment="1" applyProtection="1">
      <alignment wrapText="1"/>
      <protection hidden="1"/>
    </xf>
    <xf numFmtId="0" fontId="4" fillId="2" borderId="0" xfId="0" applyFont="1" applyFill="1" applyProtection="1">
      <protection hidden="1"/>
    </xf>
    <xf numFmtId="0" fontId="4" fillId="8" borderId="0" xfId="0" applyFont="1" applyFill="1" applyProtection="1">
      <protection hidden="1"/>
    </xf>
    <xf numFmtId="0" fontId="4" fillId="2" borderId="0" xfId="0" applyFont="1" applyFill="1" applyAlignment="1" applyProtection="1">
      <alignment horizontal="left" vertical="center" wrapText="1"/>
      <protection hidden="1"/>
    </xf>
    <xf numFmtId="4" fontId="4" fillId="2" borderId="0" xfId="0" applyNumberFormat="1" applyFont="1" applyFill="1" applyAlignment="1" applyProtection="1">
      <alignment wrapText="1"/>
      <protection hidden="1"/>
    </xf>
    <xf numFmtId="10" fontId="4" fillId="2" borderId="0" xfId="0" applyNumberFormat="1" applyFont="1" applyFill="1" applyAlignment="1" applyProtection="1">
      <alignment wrapText="1"/>
      <protection hidden="1"/>
    </xf>
    <xf numFmtId="9" fontId="4" fillId="2" borderId="0" xfId="0" applyNumberFormat="1" applyFont="1" applyFill="1" applyProtection="1">
      <protection hidden="1"/>
    </xf>
    <xf numFmtId="49" fontId="4" fillId="8" borderId="0" xfId="0" applyNumberFormat="1" applyFont="1" applyFill="1" applyProtection="1">
      <protection hidden="1"/>
    </xf>
    <xf numFmtId="9" fontId="4" fillId="8" borderId="0" xfId="0" applyNumberFormat="1" applyFont="1" applyFill="1" applyProtection="1">
      <protection hidden="1"/>
    </xf>
    <xf numFmtId="0" fontId="4" fillId="9" borderId="0" xfId="0" applyFont="1" applyFill="1" applyProtection="1">
      <protection hidden="1"/>
    </xf>
    <xf numFmtId="9" fontId="4" fillId="8" borderId="0" xfId="0" applyNumberFormat="1" applyFont="1" applyFill="1" applyAlignment="1" applyProtection="1">
      <alignment wrapText="1"/>
      <protection hidden="1"/>
    </xf>
    <xf numFmtId="0" fontId="4" fillId="2" borderId="0" xfId="0" applyFont="1" applyFill="1" applyAlignment="1" applyProtection="1">
      <alignment horizontal="left"/>
      <protection hidden="1"/>
    </xf>
    <xf numFmtId="0" fontId="4" fillId="6" borderId="0" xfId="0" applyFont="1" applyFill="1" applyProtection="1">
      <protection hidden="1"/>
    </xf>
    <xf numFmtId="0" fontId="4" fillId="6" borderId="0" xfId="0" applyFont="1" applyFill="1" applyAlignment="1" applyProtection="1">
      <alignment horizontal="left" vertical="center" wrapText="1"/>
      <protection hidden="1"/>
    </xf>
    <xf numFmtId="4" fontId="4" fillId="6" borderId="0" xfId="0" applyNumberFormat="1" applyFont="1" applyFill="1" applyAlignment="1" applyProtection="1">
      <alignment wrapText="1"/>
      <protection hidden="1"/>
    </xf>
    <xf numFmtId="10" fontId="4" fillId="6" borderId="0" xfId="0" applyNumberFormat="1" applyFont="1" applyFill="1" applyAlignment="1" applyProtection="1">
      <alignment wrapText="1"/>
      <protection hidden="1"/>
    </xf>
    <xf numFmtId="0" fontId="4" fillId="14" borderId="0" xfId="0" applyFont="1" applyFill="1" applyAlignment="1" applyProtection="1">
      <alignment wrapText="1"/>
      <protection hidden="1"/>
    </xf>
    <xf numFmtId="0" fontId="4" fillId="12" borderId="0" xfId="0" applyFont="1" applyFill="1" applyAlignment="1" applyProtection="1">
      <alignment wrapText="1"/>
      <protection hidden="1"/>
    </xf>
    <xf numFmtId="0" fontId="4" fillId="0" borderId="0" xfId="0" applyFont="1" applyAlignment="1" applyProtection="1">
      <alignment wrapText="1"/>
      <protection hidden="1"/>
    </xf>
    <xf numFmtId="0" fontId="4" fillId="4" borderId="1" xfId="0" applyFont="1" applyFill="1" applyBorder="1" applyAlignment="1" applyProtection="1">
      <alignment horizontal="center" vertical="center" wrapText="1"/>
      <protection hidden="1"/>
    </xf>
    <xf numFmtId="0" fontId="63" fillId="2" borderId="0" xfId="0" applyFont="1" applyFill="1" applyAlignment="1" applyProtection="1">
      <alignment vertical="center"/>
      <protection hidden="1"/>
    </xf>
    <xf numFmtId="0" fontId="57" fillId="2" borderId="0" xfId="0" applyFont="1" applyFill="1" applyProtection="1">
      <protection hidden="1"/>
    </xf>
    <xf numFmtId="0" fontId="4" fillId="0" borderId="0" xfId="0" applyFont="1"/>
    <xf numFmtId="0" fontId="4" fillId="13" borderId="0" xfId="0" applyFont="1" applyFill="1" applyAlignment="1" applyProtection="1">
      <alignment wrapText="1"/>
      <protection hidden="1"/>
    </xf>
    <xf numFmtId="4" fontId="4" fillId="2" borderId="1" xfId="0" applyNumberFormat="1" applyFont="1" applyFill="1" applyBorder="1" applyAlignment="1" applyProtection="1">
      <alignment horizontal="center" vertical="center" wrapText="1"/>
      <protection locked="0"/>
    </xf>
    <xf numFmtId="0" fontId="21" fillId="2" borderId="0" xfId="0" applyFont="1" applyFill="1" applyProtection="1">
      <protection hidden="1"/>
    </xf>
    <xf numFmtId="0" fontId="4" fillId="2" borderId="4" xfId="0" applyFont="1" applyFill="1" applyBorder="1" applyAlignment="1" applyProtection="1">
      <alignment horizontal="center" vertical="center" wrapText="1"/>
      <protection locked="0"/>
    </xf>
    <xf numFmtId="49" fontId="4" fillId="2" borderId="1" xfId="0" applyNumberFormat="1" applyFont="1" applyFill="1" applyBorder="1" applyAlignment="1" applyProtection="1">
      <alignment horizontal="left" vertical="center" wrapText="1"/>
      <protection locked="0"/>
    </xf>
    <xf numFmtId="49" fontId="4" fillId="0" borderId="14" xfId="0" applyNumberFormat="1" applyFont="1" applyBorder="1" applyAlignment="1" applyProtection="1">
      <alignment horizontal="center" vertical="center" wrapText="1"/>
      <protection hidden="1"/>
    </xf>
    <xf numFmtId="49" fontId="4" fillId="0" borderId="15" xfId="0" applyNumberFormat="1" applyFont="1" applyBorder="1" applyAlignment="1" applyProtection="1">
      <alignment horizontal="center" vertical="center" wrapText="1"/>
      <protection hidden="1"/>
    </xf>
    <xf numFmtId="49" fontId="4" fillId="0" borderId="0" xfId="0" applyNumberFormat="1" applyFont="1" applyAlignment="1" applyProtection="1">
      <alignment wrapText="1"/>
      <protection hidden="1"/>
    </xf>
    <xf numFmtId="49" fontId="4" fillId="0" borderId="0" xfId="0" applyNumberFormat="1" applyFont="1" applyAlignment="1" applyProtection="1">
      <alignment horizontal="left" wrapText="1" indent="1"/>
      <protection hidden="1"/>
    </xf>
    <xf numFmtId="49" fontId="4" fillId="0" borderId="0" xfId="0" applyNumberFormat="1" applyFont="1" applyAlignment="1" applyProtection="1">
      <alignment horizontal="center" wrapText="1"/>
      <protection hidden="1"/>
    </xf>
    <xf numFmtId="49" fontId="4" fillId="0" borderId="14" xfId="0" applyNumberFormat="1" applyFont="1" applyBorder="1" applyAlignment="1" applyProtection="1">
      <alignment horizontal="center" wrapText="1"/>
      <protection hidden="1"/>
    </xf>
    <xf numFmtId="49" fontId="4" fillId="0" borderId="15" xfId="0" applyNumberFormat="1" applyFont="1" applyBorder="1" applyAlignment="1" applyProtection="1">
      <alignment horizontal="center" wrapText="1"/>
      <protection hidden="1"/>
    </xf>
    <xf numFmtId="0" fontId="4" fillId="15" borderId="0" xfId="0" applyFont="1" applyFill="1" applyAlignment="1" applyProtection="1">
      <alignment wrapText="1"/>
      <protection hidden="1"/>
    </xf>
    <xf numFmtId="0" fontId="4" fillId="2" borderId="0" xfId="0" applyFont="1" applyFill="1" applyAlignment="1" applyProtection="1">
      <alignment vertical="center" wrapText="1"/>
      <protection hidden="1"/>
    </xf>
    <xf numFmtId="0" fontId="4" fillId="2" borderId="3" xfId="0" applyFont="1" applyFill="1" applyBorder="1" applyAlignment="1" applyProtection="1">
      <alignment horizontal="center"/>
      <protection hidden="1"/>
    </xf>
    <xf numFmtId="16" fontId="4" fillId="2" borderId="0" xfId="0" applyNumberFormat="1" applyFont="1" applyFill="1" applyAlignment="1" applyProtection="1">
      <alignment horizontal="left" vertical="center" wrapText="1"/>
      <protection hidden="1"/>
    </xf>
    <xf numFmtId="0" fontId="4" fillId="2" borderId="2" xfId="0" applyFont="1" applyFill="1" applyBorder="1" applyAlignment="1" applyProtection="1">
      <alignment horizontal="center"/>
      <protection hidden="1"/>
    </xf>
    <xf numFmtId="0" fontId="4" fillId="0" borderId="0" xfId="0" applyFont="1" applyAlignment="1" applyProtection="1">
      <alignment vertical="center" wrapText="1"/>
      <protection hidden="1"/>
    </xf>
    <xf numFmtId="0" fontId="4" fillId="2" borderId="11" xfId="0" applyFont="1" applyFill="1" applyBorder="1" applyProtection="1">
      <protection hidden="1"/>
    </xf>
    <xf numFmtId="0" fontId="4" fillId="2" borderId="8" xfId="0" applyFont="1" applyFill="1" applyBorder="1" applyAlignment="1" applyProtection="1">
      <alignment wrapText="1"/>
      <protection hidden="1"/>
    </xf>
    <xf numFmtId="16" fontId="4" fillId="2" borderId="2" xfId="0" applyNumberFormat="1" applyFont="1" applyFill="1" applyBorder="1" applyAlignment="1" applyProtection="1">
      <alignment horizontal="left" vertical="center" wrapText="1"/>
      <protection hidden="1"/>
    </xf>
    <xf numFmtId="0" fontId="4" fillId="2" borderId="2" xfId="0" applyFont="1" applyFill="1" applyBorder="1" applyAlignment="1" applyProtection="1">
      <alignment vertical="center" wrapText="1"/>
      <protection hidden="1"/>
    </xf>
    <xf numFmtId="0" fontId="4" fillId="2" borderId="11" xfId="0" applyFont="1" applyFill="1" applyBorder="1" applyAlignment="1" applyProtection="1">
      <alignment horizontal="center" vertical="center"/>
      <protection hidden="1"/>
    </xf>
    <xf numFmtId="0" fontId="4" fillId="2" borderId="11" xfId="0" applyFont="1" applyFill="1" applyBorder="1" applyAlignment="1" applyProtection="1">
      <alignment horizontal="right" vertical="center" wrapText="1"/>
      <protection hidden="1"/>
    </xf>
    <xf numFmtId="0" fontId="4" fillId="0" borderId="0" xfId="0" applyFont="1" applyAlignment="1" applyProtection="1">
      <alignment horizontal="left" vertical="center" wrapText="1"/>
      <protection hidden="1"/>
    </xf>
    <xf numFmtId="0" fontId="4" fillId="2" borderId="4" xfId="0" applyFont="1" applyFill="1" applyBorder="1" applyAlignment="1" applyProtection="1">
      <alignment wrapText="1"/>
      <protection hidden="1"/>
    </xf>
    <xf numFmtId="0" fontId="4" fillId="2" borderId="0" xfId="0" applyFont="1" applyFill="1" applyAlignment="1" applyProtection="1">
      <alignment horizontal="right" wrapText="1"/>
      <protection hidden="1"/>
    </xf>
    <xf numFmtId="16" fontId="4" fillId="0" borderId="0" xfId="0" applyNumberFormat="1" applyFont="1" applyAlignment="1" applyProtection="1">
      <alignment horizontal="left" vertical="center" wrapText="1"/>
      <protection hidden="1"/>
    </xf>
    <xf numFmtId="0" fontId="29" fillId="2" borderId="0" xfId="0" applyFont="1" applyFill="1" applyAlignment="1" applyProtection="1">
      <alignment horizontal="center" vertical="center" wrapText="1"/>
      <protection hidden="1"/>
    </xf>
    <xf numFmtId="2" fontId="4" fillId="2" borderId="0" xfId="0" applyNumberFormat="1" applyFont="1" applyFill="1" applyProtection="1">
      <protection hidden="1"/>
    </xf>
    <xf numFmtId="0" fontId="4" fillId="0" borderId="0" xfId="0" applyFont="1" applyProtection="1">
      <protection hidden="1"/>
    </xf>
    <xf numFmtId="4" fontId="4" fillId="2" borderId="1" xfId="0" applyNumberFormat="1" applyFont="1" applyFill="1" applyBorder="1" applyAlignment="1" applyProtection="1">
      <alignment wrapText="1"/>
      <protection locked="0"/>
    </xf>
    <xf numFmtId="4" fontId="4" fillId="4" borderId="1" xfId="0" applyNumberFormat="1" applyFont="1" applyFill="1" applyBorder="1" applyAlignment="1" applyProtection="1">
      <alignment wrapText="1"/>
      <protection hidden="1"/>
    </xf>
    <xf numFmtId="4" fontId="4" fillId="2" borderId="1" xfId="0" applyNumberFormat="1" applyFont="1" applyFill="1" applyBorder="1" applyProtection="1">
      <protection hidden="1"/>
    </xf>
    <xf numFmtId="0" fontId="4" fillId="2" borderId="7" xfId="0" applyFont="1" applyFill="1" applyBorder="1" applyProtection="1">
      <protection hidden="1"/>
    </xf>
    <xf numFmtId="49" fontId="54" fillId="2" borderId="1" xfId="0" applyNumberFormat="1" applyFont="1" applyFill="1" applyBorder="1" applyAlignment="1" applyProtection="1">
      <alignment horizontal="left" vertical="center" wrapText="1"/>
      <protection locked="0"/>
    </xf>
    <xf numFmtId="0" fontId="22" fillId="12" borderId="0" xfId="0" applyFont="1" applyFill="1" applyAlignment="1" applyProtection="1">
      <alignment horizontal="justify" vertical="center" wrapText="1"/>
      <protection hidden="1"/>
    </xf>
    <xf numFmtId="0" fontId="5" fillId="3" borderId="24" xfId="0" applyFont="1" applyFill="1" applyBorder="1" applyAlignment="1" applyProtection="1">
      <alignment vertical="center" wrapText="1"/>
      <protection locked="0"/>
    </xf>
    <xf numFmtId="0" fontId="5" fillId="3" borderId="25" xfId="0" applyFont="1" applyFill="1" applyBorder="1" applyAlignment="1" applyProtection="1">
      <alignment vertical="center" wrapText="1"/>
      <protection locked="0"/>
    </xf>
    <xf numFmtId="0" fontId="5" fillId="3" borderId="24" xfId="0" applyFont="1" applyFill="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2" fontId="5" fillId="4" borderId="24" xfId="0" applyNumberFormat="1" applyFont="1" applyFill="1" applyBorder="1" applyAlignment="1" applyProtection="1">
      <alignment vertical="center" wrapText="1"/>
      <protection hidden="1"/>
    </xf>
    <xf numFmtId="2" fontId="0" fillId="0" borderId="3" xfId="0" applyNumberFormat="1" applyBorder="1" applyAlignment="1">
      <alignment vertical="center" wrapText="1"/>
    </xf>
    <xf numFmtId="2" fontId="0" fillId="0" borderId="25" xfId="0" applyNumberFormat="1" applyBorder="1" applyAlignment="1">
      <alignment vertical="center" wrapText="1"/>
    </xf>
    <xf numFmtId="0" fontId="7" fillId="2" borderId="0" xfId="0" applyFont="1" applyFill="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0" fillId="0" borderId="0" xfId="0" applyAlignment="1" applyProtection="1">
      <alignment wrapText="1"/>
      <protection hidden="1"/>
    </xf>
    <xf numFmtId="164" fontId="7" fillId="4" borderId="24" xfId="0" applyNumberFormat="1" applyFont="1" applyFill="1" applyBorder="1" applyAlignment="1" applyProtection="1">
      <alignment horizontal="right" vertical="center" wrapText="1" indent="2"/>
      <protection hidden="1"/>
    </xf>
    <xf numFmtId="164" fontId="7" fillId="0" borderId="3" xfId="0" applyNumberFormat="1" applyFont="1" applyBorder="1" applyAlignment="1" applyProtection="1">
      <alignment horizontal="right" vertical="center" wrapText="1" indent="2"/>
      <protection hidden="1"/>
    </xf>
    <xf numFmtId="164" fontId="7" fillId="0" borderId="25" xfId="0" applyNumberFormat="1" applyFont="1" applyBorder="1" applyAlignment="1" applyProtection="1">
      <alignment horizontal="right" vertical="center" wrapText="1" indent="2"/>
      <protection hidden="1"/>
    </xf>
    <xf numFmtId="0" fontId="6" fillId="2" borderId="0" xfId="0" applyFont="1" applyFill="1" applyAlignment="1" applyProtection="1">
      <alignment horizontal="center" vertical="center"/>
      <protection hidden="1"/>
    </xf>
    <xf numFmtId="0" fontId="5" fillId="2" borderId="0" xfId="0" applyFont="1" applyFill="1" applyAlignment="1" applyProtection="1">
      <alignment horizontal="center" vertical="center"/>
      <protection hidden="1"/>
    </xf>
    <xf numFmtId="0" fontId="6" fillId="2" borderId="2" xfId="0" applyFont="1" applyFill="1" applyBorder="1" applyAlignment="1" applyProtection="1">
      <alignment horizontal="center" vertical="center"/>
      <protection hidden="1"/>
    </xf>
    <xf numFmtId="0" fontId="0" fillId="0" borderId="2" xfId="0" applyBorder="1" applyAlignment="1">
      <alignment horizontal="center" vertical="center"/>
    </xf>
    <xf numFmtId="0" fontId="7" fillId="2" borderId="0" xfId="0" applyFont="1" applyFill="1" applyAlignment="1" applyProtection="1">
      <alignment vertical="center" wrapText="1"/>
      <protection hidden="1"/>
    </xf>
    <xf numFmtId="0" fontId="0" fillId="0" borderId="0" xfId="0" applyAlignment="1">
      <alignment vertical="center" wrapText="1"/>
    </xf>
    <xf numFmtId="0" fontId="5" fillId="2" borderId="0" xfId="0" applyFont="1" applyFill="1" applyAlignment="1" applyProtection="1">
      <alignment horizontal="center" vertical="center" wrapText="1"/>
      <protection hidden="1"/>
    </xf>
    <xf numFmtId="164" fontId="7" fillId="12" borderId="0" xfId="0" applyNumberFormat="1" applyFont="1" applyFill="1" applyAlignment="1" applyProtection="1">
      <alignment horizontal="right" vertical="center" wrapText="1" indent="2"/>
      <protection hidden="1"/>
    </xf>
    <xf numFmtId="0" fontId="8" fillId="2" borderId="0" xfId="0" applyFont="1" applyFill="1" applyAlignment="1" applyProtection="1">
      <alignment horizontal="center" vertical="center" wrapText="1"/>
      <protection hidden="1"/>
    </xf>
    <xf numFmtId="0" fontId="9" fillId="2" borderId="0" xfId="0" applyFont="1" applyFill="1" applyAlignment="1" applyProtection="1">
      <alignment horizontal="center"/>
      <protection hidden="1"/>
    </xf>
    <xf numFmtId="0" fontId="5" fillId="2" borderId="0" xfId="0" applyFont="1" applyFill="1" applyAlignment="1" applyProtection="1">
      <alignment horizontal="center"/>
      <protection hidden="1"/>
    </xf>
    <xf numFmtId="0" fontId="11" fillId="2" borderId="24" xfId="0" applyFont="1" applyFill="1" applyBorder="1" applyAlignment="1" applyProtection="1">
      <alignment vertical="center" wrapText="1"/>
      <protection locked="0"/>
    </xf>
    <xf numFmtId="0" fontId="11" fillId="2" borderId="3" xfId="0" applyFont="1" applyFill="1" applyBorder="1" applyAlignment="1" applyProtection="1">
      <alignment vertical="center" wrapText="1"/>
      <protection locked="0"/>
    </xf>
    <xf numFmtId="0" fontId="11" fillId="2" borderId="25" xfId="0" applyFont="1" applyFill="1" applyBorder="1" applyAlignment="1" applyProtection="1">
      <alignment vertical="center" wrapText="1"/>
      <protection locked="0"/>
    </xf>
    <xf numFmtId="49" fontId="31" fillId="2" borderId="0" xfId="0" applyNumberFormat="1" applyFont="1" applyFill="1" applyAlignment="1" applyProtection="1">
      <alignment horizontal="center" wrapText="1"/>
      <protection hidden="1"/>
    </xf>
    <xf numFmtId="0" fontId="31" fillId="0" borderId="0" xfId="0" applyFont="1" applyAlignment="1">
      <alignment horizontal="center" wrapText="1"/>
    </xf>
    <xf numFmtId="0" fontId="0" fillId="0" borderId="0" xfId="0" applyProtection="1">
      <protection hidden="1"/>
    </xf>
    <xf numFmtId="0" fontId="31" fillId="2" borderId="0" xfId="0" applyFont="1" applyFill="1" applyAlignment="1" applyProtection="1">
      <alignment horizontal="center" wrapText="1"/>
      <protection hidden="1"/>
    </xf>
    <xf numFmtId="0" fontId="31" fillId="0" borderId="0" xfId="0" applyFont="1" applyAlignment="1" applyProtection="1">
      <alignment horizontal="center" wrapText="1"/>
      <protection hidden="1"/>
    </xf>
    <xf numFmtId="0" fontId="16" fillId="2" borderId="0" xfId="0" applyFont="1" applyFill="1" applyAlignment="1" applyProtection="1">
      <alignment vertical="center" wrapText="1"/>
      <protection hidden="1"/>
    </xf>
    <xf numFmtId="0" fontId="17" fillId="0" borderId="0" xfId="0" applyFont="1" applyAlignment="1" applyProtection="1">
      <alignment vertical="center" wrapText="1"/>
      <protection hidden="1"/>
    </xf>
    <xf numFmtId="0" fontId="5" fillId="2" borderId="2" xfId="0" applyFont="1" applyFill="1" applyBorder="1" applyAlignment="1" applyProtection="1">
      <alignment horizontal="center" vertical="center" wrapText="1"/>
      <protection hidden="1"/>
    </xf>
    <xf numFmtId="49" fontId="5" fillId="2" borderId="24" xfId="0" applyNumberFormat="1" applyFont="1" applyFill="1" applyBorder="1" applyAlignment="1" applyProtection="1">
      <alignment horizontal="center" vertical="center" wrapText="1"/>
      <protection locked="0"/>
    </xf>
    <xf numFmtId="49" fontId="5" fillId="2" borderId="3" xfId="0" applyNumberFormat="1" applyFont="1" applyFill="1" applyBorder="1" applyAlignment="1" applyProtection="1">
      <alignment horizontal="center" vertical="center" wrapText="1"/>
      <protection locked="0"/>
    </xf>
    <xf numFmtId="49" fontId="5" fillId="2" borderId="25" xfId="0" applyNumberFormat="1" applyFont="1" applyFill="1" applyBorder="1" applyAlignment="1" applyProtection="1">
      <alignment horizontal="center" vertical="center" wrapText="1"/>
      <protection locked="0"/>
    </xf>
    <xf numFmtId="0" fontId="5" fillId="2" borderId="24" xfId="0" applyFont="1" applyFill="1" applyBorder="1" applyAlignment="1" applyProtection="1">
      <alignment vertical="center" wrapText="1"/>
      <protection locked="0"/>
    </xf>
    <xf numFmtId="0" fontId="0" fillId="2" borderId="3" xfId="0" applyFill="1" applyBorder="1" applyAlignment="1" applyProtection="1">
      <alignment vertical="center"/>
      <protection locked="0"/>
    </xf>
    <xf numFmtId="0" fontId="0" fillId="2" borderId="25" xfId="0" applyFill="1" applyBorder="1" applyAlignment="1" applyProtection="1">
      <alignment vertical="center"/>
      <protection locked="0"/>
    </xf>
    <xf numFmtId="0" fontId="7" fillId="2" borderId="10" xfId="0" applyFont="1" applyFill="1" applyBorder="1" applyAlignment="1" applyProtection="1">
      <alignment vertical="center" wrapText="1"/>
      <protection hidden="1"/>
    </xf>
    <xf numFmtId="0" fontId="30" fillId="5" borderId="0" xfId="0" applyFont="1" applyFill="1" applyProtection="1">
      <protection hidden="1"/>
    </xf>
    <xf numFmtId="0" fontId="31" fillId="5" borderId="0" xfId="0" applyFont="1" applyFill="1"/>
    <xf numFmtId="0" fontId="65" fillId="2" borderId="0" xfId="0" applyFont="1" applyFill="1" applyAlignment="1" applyProtection="1">
      <alignment vertical="center" wrapText="1"/>
      <protection hidden="1"/>
    </xf>
    <xf numFmtId="0" fontId="66" fillId="12" borderId="0" xfId="0" applyFont="1" applyFill="1" applyAlignment="1" applyProtection="1">
      <alignment vertical="center" wrapText="1"/>
      <protection hidden="1"/>
    </xf>
    <xf numFmtId="0" fontId="5" fillId="2" borderId="3" xfId="0" applyFont="1" applyFill="1" applyBorder="1" applyAlignment="1" applyProtection="1">
      <alignment vertical="center" wrapText="1"/>
      <protection locked="0"/>
    </xf>
    <xf numFmtId="0" fontId="5" fillId="2" borderId="25" xfId="0" applyFont="1" applyFill="1" applyBorder="1" applyAlignment="1" applyProtection="1">
      <alignment vertical="center" wrapText="1"/>
      <protection locked="0"/>
    </xf>
    <xf numFmtId="0" fontId="5" fillId="2" borderId="33" xfId="0" applyFont="1" applyFill="1" applyBorder="1" applyAlignment="1" applyProtection="1">
      <alignment horizontal="center"/>
      <protection hidden="1"/>
    </xf>
    <xf numFmtId="0" fontId="5" fillId="2" borderId="34" xfId="0" applyFont="1" applyFill="1" applyBorder="1" applyAlignment="1" applyProtection="1">
      <alignment horizontal="center"/>
      <protection hidden="1"/>
    </xf>
    <xf numFmtId="0" fontId="5" fillId="2" borderId="35" xfId="0" applyFont="1" applyFill="1" applyBorder="1" applyAlignment="1" applyProtection="1">
      <alignment horizontal="center"/>
      <protection hidden="1"/>
    </xf>
    <xf numFmtId="0" fontId="64" fillId="2" borderId="0" xfId="0" applyFont="1" applyFill="1" applyAlignment="1" applyProtection="1">
      <alignment horizontal="left" wrapText="1"/>
      <protection hidden="1"/>
    </xf>
    <xf numFmtId="0" fontId="5" fillId="2" borderId="33" xfId="0" applyFont="1" applyFill="1" applyBorder="1" applyAlignment="1" applyProtection="1">
      <alignment horizontal="left" vertical="top" wrapText="1"/>
      <protection hidden="1"/>
    </xf>
    <xf numFmtId="0" fontId="5" fillId="2" borderId="34" xfId="0" applyFont="1" applyFill="1" applyBorder="1" applyAlignment="1" applyProtection="1">
      <alignment horizontal="left" vertical="top" wrapText="1"/>
      <protection hidden="1"/>
    </xf>
    <xf numFmtId="0" fontId="5" fillId="2" borderId="35" xfId="0" applyFont="1" applyFill="1" applyBorder="1" applyAlignment="1" applyProtection="1">
      <alignment horizontal="left" vertical="top" wrapText="1"/>
      <protection hidden="1"/>
    </xf>
    <xf numFmtId="0" fontId="7" fillId="2" borderId="0" xfId="0" applyFont="1" applyFill="1" applyAlignment="1" applyProtection="1">
      <alignment horizontal="left" vertical="center" wrapText="1"/>
      <protection hidden="1"/>
    </xf>
    <xf numFmtId="0" fontId="7" fillId="2" borderId="10" xfId="0" applyFont="1" applyFill="1" applyBorder="1" applyAlignment="1" applyProtection="1">
      <alignment horizontal="left" vertical="center" wrapText="1"/>
      <protection hidden="1"/>
    </xf>
    <xf numFmtId="49" fontId="1" fillId="2" borderId="24" xfId="2" applyNumberFormat="1" applyFill="1" applyBorder="1" applyAlignment="1" applyProtection="1">
      <alignment vertical="center" wrapText="1"/>
      <protection locked="0"/>
    </xf>
    <xf numFmtId="49" fontId="1" fillId="2" borderId="3" xfId="2" applyNumberFormat="1" applyFill="1" applyBorder="1" applyAlignment="1" applyProtection="1">
      <alignment vertical="center" wrapText="1"/>
      <protection locked="0"/>
    </xf>
    <xf numFmtId="49" fontId="1" fillId="2" borderId="25" xfId="2" applyNumberFormat="1" applyFill="1" applyBorder="1" applyAlignment="1" applyProtection="1">
      <alignment vertical="center" wrapText="1"/>
      <protection locked="0"/>
    </xf>
    <xf numFmtId="0" fontId="5" fillId="2" borderId="10" xfId="0" applyFont="1" applyFill="1" applyBorder="1" applyAlignment="1" applyProtection="1">
      <alignment vertical="center" wrapText="1"/>
      <protection hidden="1"/>
    </xf>
    <xf numFmtId="0" fontId="18" fillId="2" borderId="0" xfId="0" applyFont="1" applyFill="1" applyAlignment="1" applyProtection="1">
      <alignment vertical="center" wrapText="1"/>
      <protection hidden="1"/>
    </xf>
    <xf numFmtId="0" fontId="15" fillId="0" borderId="0" xfId="0" applyFont="1" applyAlignment="1">
      <alignment vertical="center" wrapText="1"/>
    </xf>
    <xf numFmtId="0" fontId="15" fillId="0" borderId="0" xfId="0" applyFont="1" applyAlignment="1">
      <alignment vertical="center"/>
    </xf>
    <xf numFmtId="0" fontId="7" fillId="14" borderId="0" xfId="0" applyFont="1" applyFill="1" applyAlignment="1" applyProtection="1">
      <alignment vertical="center" wrapText="1"/>
      <protection hidden="1"/>
    </xf>
    <xf numFmtId="0" fontId="64" fillId="2" borderId="0" xfId="0" applyFont="1" applyFill="1" applyAlignment="1" applyProtection="1">
      <alignment horizontal="left"/>
      <protection hidden="1"/>
    </xf>
    <xf numFmtId="49" fontId="5" fillId="2" borderId="24" xfId="0" applyNumberFormat="1" applyFont="1" applyFill="1" applyBorder="1" applyAlignment="1" applyProtection="1">
      <alignment vertical="center" wrapText="1"/>
      <protection locked="0"/>
    </xf>
    <xf numFmtId="49" fontId="0" fillId="2" borderId="25" xfId="0" applyNumberFormat="1" applyFill="1" applyBorder="1" applyAlignment="1" applyProtection="1">
      <alignment vertical="center" wrapText="1"/>
      <protection locked="0"/>
    </xf>
    <xf numFmtId="0" fontId="5" fillId="2" borderId="8" xfId="0" applyFont="1" applyFill="1" applyBorder="1" applyAlignment="1" applyProtection="1">
      <alignment horizontal="center"/>
      <protection hidden="1"/>
    </xf>
    <xf numFmtId="4" fontId="7" fillId="4" borderId="26" xfId="0" applyNumberFormat="1" applyFont="1" applyFill="1" applyBorder="1" applyAlignment="1" applyProtection="1">
      <alignment wrapText="1"/>
      <protection hidden="1"/>
    </xf>
    <xf numFmtId="0" fontId="0" fillId="0" borderId="27" xfId="0" applyBorder="1" applyAlignment="1" applyProtection="1">
      <alignment wrapText="1"/>
      <protection hidden="1"/>
    </xf>
    <xf numFmtId="0" fontId="0" fillId="0" borderId="28" xfId="0" applyBorder="1" applyAlignment="1" applyProtection="1">
      <alignment wrapText="1"/>
      <protection hidden="1"/>
    </xf>
    <xf numFmtId="0" fontId="45" fillId="2" borderId="0" xfId="0" applyFont="1" applyFill="1" applyAlignment="1" applyProtection="1">
      <alignment horizontal="left" vertical="center" wrapText="1"/>
      <protection hidden="1"/>
    </xf>
    <xf numFmtId="0" fontId="36" fillId="2" borderId="0" xfId="0" applyFont="1" applyFill="1" applyAlignment="1" applyProtection="1">
      <alignment horizontal="left" vertical="center" wrapText="1"/>
      <protection hidden="1"/>
    </xf>
    <xf numFmtId="0" fontId="19" fillId="12" borderId="1" xfId="0" applyFont="1" applyFill="1" applyBorder="1" applyAlignment="1" applyProtection="1">
      <alignment vertical="center" wrapText="1"/>
      <protection hidden="1"/>
    </xf>
    <xf numFmtId="49" fontId="19" fillId="11" borderId="16" xfId="0" applyNumberFormat="1" applyFont="1" applyFill="1" applyBorder="1" applyAlignment="1" applyProtection="1">
      <alignment wrapText="1"/>
      <protection hidden="1"/>
    </xf>
    <xf numFmtId="49" fontId="19" fillId="11" borderId="17" xfId="0" applyNumberFormat="1" applyFont="1" applyFill="1" applyBorder="1" applyAlignment="1" applyProtection="1">
      <alignment wrapText="1"/>
      <protection hidden="1"/>
    </xf>
    <xf numFmtId="49" fontId="19" fillId="11" borderId="29" xfId="0" applyNumberFormat="1" applyFont="1" applyFill="1" applyBorder="1" applyAlignment="1" applyProtection="1">
      <alignment wrapText="1"/>
      <protection hidden="1"/>
    </xf>
    <xf numFmtId="49" fontId="19" fillId="11" borderId="16" xfId="0" applyNumberFormat="1" applyFont="1" applyFill="1" applyBorder="1" applyAlignment="1" applyProtection="1">
      <alignment vertical="center" wrapText="1"/>
      <protection hidden="1"/>
    </xf>
    <xf numFmtId="49" fontId="19" fillId="11" borderId="17" xfId="0" applyNumberFormat="1" applyFont="1" applyFill="1" applyBorder="1" applyAlignment="1" applyProtection="1">
      <alignment vertical="center" wrapText="1"/>
      <protection hidden="1"/>
    </xf>
    <xf numFmtId="49" fontId="19" fillId="11" borderId="29" xfId="0" applyNumberFormat="1" applyFont="1" applyFill="1" applyBorder="1" applyAlignment="1" applyProtection="1">
      <alignment vertical="center" wrapText="1"/>
      <protection hidden="1"/>
    </xf>
    <xf numFmtId="0" fontId="30" fillId="5" borderId="0" xfId="0" applyFont="1" applyFill="1" applyAlignment="1" applyProtection="1">
      <alignment horizontal="left"/>
      <protection hidden="1"/>
    </xf>
    <xf numFmtId="0" fontId="0" fillId="0" borderId="0" xfId="0"/>
    <xf numFmtId="0" fontId="5" fillId="2" borderId="12" xfId="0" applyFont="1" applyFill="1" applyBorder="1" applyAlignment="1" applyProtection="1">
      <alignment vertical="center" wrapText="1"/>
      <protection hidden="1"/>
    </xf>
    <xf numFmtId="0" fontId="5" fillId="2" borderId="11" xfId="0" applyFont="1" applyFill="1" applyBorder="1" applyAlignment="1" applyProtection="1">
      <alignment vertical="center" wrapText="1"/>
      <protection hidden="1"/>
    </xf>
    <xf numFmtId="0" fontId="5" fillId="12" borderId="2" xfId="0" applyFont="1" applyFill="1" applyBorder="1" applyAlignment="1" applyProtection="1">
      <alignment vertical="center" wrapText="1"/>
      <protection hidden="1"/>
    </xf>
    <xf numFmtId="0" fontId="19" fillId="2" borderId="0" xfId="0" applyFont="1" applyFill="1" applyAlignment="1" applyProtection="1">
      <alignment horizontal="center" wrapText="1"/>
      <protection hidden="1"/>
    </xf>
    <xf numFmtId="0" fontId="19" fillId="0" borderId="0" xfId="0" applyFont="1"/>
    <xf numFmtId="0" fontId="7" fillId="4" borderId="24" xfId="0" applyFont="1" applyFill="1" applyBorder="1" applyAlignment="1" applyProtection="1">
      <alignment wrapText="1"/>
      <protection hidden="1"/>
    </xf>
    <xf numFmtId="0" fontId="7" fillId="4" borderId="3" xfId="0" applyFont="1" applyFill="1" applyBorder="1" applyAlignment="1" applyProtection="1">
      <alignment wrapText="1"/>
      <protection hidden="1"/>
    </xf>
    <xf numFmtId="0" fontId="7" fillId="4" borderId="25" xfId="0" applyFont="1" applyFill="1" applyBorder="1" applyAlignment="1" applyProtection="1">
      <alignment wrapText="1"/>
      <protection hidden="1"/>
    </xf>
    <xf numFmtId="49" fontId="4" fillId="0" borderId="24" xfId="0" applyNumberFormat="1" applyFont="1" applyBorder="1" applyAlignment="1" applyProtection="1">
      <alignment horizontal="center" vertical="center" wrapText="1"/>
      <protection locked="0"/>
    </xf>
    <xf numFmtId="49" fontId="4" fillId="0" borderId="3" xfId="0" applyNumberFormat="1" applyFont="1" applyBorder="1" applyAlignment="1" applyProtection="1">
      <alignment horizontal="center" vertical="center" wrapText="1"/>
      <protection locked="0"/>
    </xf>
    <xf numFmtId="49" fontId="4" fillId="0" borderId="25" xfId="0" applyNumberFormat="1" applyFont="1" applyBorder="1" applyAlignment="1" applyProtection="1">
      <alignment horizontal="center" vertical="center" wrapText="1"/>
      <protection locked="0"/>
    </xf>
    <xf numFmtId="0" fontId="64" fillId="6" borderId="24" xfId="0" applyFont="1" applyFill="1" applyBorder="1" applyAlignment="1" applyProtection="1">
      <alignment horizontal="center" vertical="center" wrapText="1"/>
      <protection hidden="1"/>
    </xf>
    <xf numFmtId="0" fontId="64" fillId="0" borderId="3" xfId="0" applyFont="1" applyBorder="1" applyAlignment="1" applyProtection="1">
      <alignment horizontal="center" vertical="center" wrapText="1"/>
      <protection hidden="1"/>
    </xf>
    <xf numFmtId="0" fontId="64" fillId="0" borderId="25" xfId="0" applyFont="1" applyBorder="1" applyAlignment="1" applyProtection="1">
      <alignment horizontal="center" vertical="center" wrapText="1"/>
      <protection hidden="1"/>
    </xf>
    <xf numFmtId="0" fontId="19" fillId="6" borderId="24" xfId="0" applyFont="1" applyFill="1" applyBorder="1" applyAlignment="1" applyProtection="1">
      <alignment horizontal="center" vertical="center" wrapText="1"/>
      <protection hidden="1"/>
    </xf>
    <xf numFmtId="0" fontId="19" fillId="0" borderId="3" xfId="0" applyFont="1" applyBorder="1" applyAlignment="1" applyProtection="1">
      <alignment horizontal="center" vertical="center" wrapText="1"/>
      <protection hidden="1"/>
    </xf>
    <xf numFmtId="0" fontId="19" fillId="0" borderId="25" xfId="0" applyFont="1" applyBorder="1" applyAlignment="1" applyProtection="1">
      <alignment horizontal="center" vertical="center" wrapText="1"/>
      <protection hidden="1"/>
    </xf>
    <xf numFmtId="0" fontId="28" fillId="5" borderId="0" xfId="0" applyFont="1" applyFill="1" applyAlignment="1" applyProtection="1">
      <alignment horizontal="left" vertical="center"/>
      <protection hidden="1"/>
    </xf>
    <xf numFmtId="0" fontId="0" fillId="0" borderId="0" xfId="0" applyAlignment="1">
      <alignment horizontal="left" vertical="center"/>
    </xf>
    <xf numFmtId="0" fontId="41" fillId="4" borderId="24" xfId="0" applyFont="1" applyFill="1" applyBorder="1" applyAlignment="1" applyProtection="1">
      <alignment horizontal="center" vertical="center" wrapText="1"/>
      <protection hidden="1"/>
    </xf>
    <xf numFmtId="0" fontId="42" fillId="4" borderId="3" xfId="0" applyFont="1" applyFill="1" applyBorder="1" applyAlignment="1" applyProtection="1">
      <alignment horizontal="center" vertical="center" wrapText="1"/>
      <protection hidden="1"/>
    </xf>
    <xf numFmtId="0" fontId="42" fillId="4" borderId="25" xfId="0" applyFont="1" applyFill="1" applyBorder="1" applyAlignment="1" applyProtection="1">
      <alignment horizontal="center" vertical="center" wrapText="1"/>
      <protection hidden="1"/>
    </xf>
    <xf numFmtId="0" fontId="7" fillId="6" borderId="24" xfId="0" applyFont="1" applyFill="1" applyBorder="1" applyAlignment="1" applyProtection="1">
      <alignment horizontal="center" vertical="center" wrapText="1"/>
      <protection hidden="1"/>
    </xf>
    <xf numFmtId="0" fontId="4" fillId="0" borderId="3" xfId="0" applyFont="1" applyBorder="1" applyAlignment="1" applyProtection="1">
      <alignment horizontal="center" vertical="center" wrapText="1"/>
      <protection hidden="1"/>
    </xf>
    <xf numFmtId="0" fontId="4" fillId="0" borderId="25" xfId="0" applyFont="1" applyBorder="1" applyAlignment="1" applyProtection="1">
      <alignment horizontal="center" vertical="center" wrapText="1"/>
      <protection hidden="1"/>
    </xf>
    <xf numFmtId="0" fontId="37" fillId="5" borderId="0" xfId="0" applyFont="1" applyFill="1" applyAlignment="1" applyProtection="1">
      <alignment horizontal="center" vertical="center"/>
      <protection hidden="1"/>
    </xf>
    <xf numFmtId="0" fontId="4" fillId="2" borderId="26" xfId="0" applyFont="1" applyFill="1" applyBorder="1" applyAlignment="1" applyProtection="1">
      <alignment vertical="center" wrapText="1"/>
      <protection locked="0"/>
    </xf>
    <xf numFmtId="0" fontId="0" fillId="0" borderId="27" xfId="0" applyBorder="1" applyAlignment="1" applyProtection="1">
      <alignment vertical="center" wrapText="1"/>
      <protection locked="0"/>
    </xf>
    <xf numFmtId="0" fontId="0" fillId="0" borderId="28" xfId="0" applyBorder="1" applyAlignment="1" applyProtection="1">
      <alignment vertical="center" wrapText="1"/>
      <protection locked="0"/>
    </xf>
    <xf numFmtId="0" fontId="4" fillId="2" borderId="0" xfId="0" applyFont="1" applyFill="1" applyAlignment="1" applyProtection="1">
      <alignment horizontal="left" vertical="center" wrapText="1"/>
      <protection hidden="1"/>
    </xf>
    <xf numFmtId="0" fontId="19" fillId="0" borderId="0" xfId="0" applyFont="1" applyAlignment="1" applyProtection="1">
      <alignment horizontal="center" vertical="center" wrapText="1"/>
      <protection hidden="1"/>
    </xf>
    <xf numFmtId="0" fontId="19" fillId="6" borderId="3" xfId="0" applyFont="1" applyFill="1" applyBorder="1" applyAlignment="1" applyProtection="1">
      <alignment horizontal="center" vertical="center" wrapText="1"/>
      <protection hidden="1"/>
    </xf>
    <xf numFmtId="0" fontId="19" fillId="6" borderId="25" xfId="0" applyFont="1" applyFill="1" applyBorder="1" applyAlignment="1" applyProtection="1">
      <alignment horizontal="center" vertical="center" wrapText="1"/>
      <protection hidden="1"/>
    </xf>
    <xf numFmtId="0" fontId="4" fillId="2" borderId="27" xfId="0" applyFont="1" applyFill="1" applyBorder="1" applyAlignment="1" applyProtection="1">
      <alignment vertical="center" wrapText="1"/>
      <protection locked="0"/>
    </xf>
    <xf numFmtId="0" fontId="4" fillId="2" borderId="28" xfId="0" applyFont="1" applyFill="1" applyBorder="1" applyAlignment="1" applyProtection="1">
      <alignment vertical="center" wrapText="1"/>
      <protection locked="0"/>
    </xf>
    <xf numFmtId="0" fontId="4" fillId="6" borderId="3" xfId="0" applyFont="1" applyFill="1" applyBorder="1" applyAlignment="1" applyProtection="1">
      <alignment horizontal="center" wrapText="1"/>
      <protection hidden="1"/>
    </xf>
    <xf numFmtId="0" fontId="7" fillId="4" borderId="11" xfId="0" applyFont="1" applyFill="1" applyBorder="1" applyAlignment="1" applyProtection="1">
      <alignment horizontal="center" wrapText="1"/>
      <protection hidden="1"/>
    </xf>
    <xf numFmtId="0" fontId="7" fillId="4" borderId="9" xfId="0" applyFont="1" applyFill="1" applyBorder="1" applyAlignment="1" applyProtection="1">
      <alignment horizontal="center" wrapText="1"/>
      <protection hidden="1"/>
    </xf>
    <xf numFmtId="0" fontId="7" fillId="4" borderId="5" xfId="0" applyFont="1" applyFill="1" applyBorder="1" applyAlignment="1" applyProtection="1">
      <alignment horizontal="center" wrapText="1"/>
      <protection hidden="1"/>
    </xf>
    <xf numFmtId="0" fontId="7" fillId="4" borderId="8" xfId="0" applyFont="1" applyFill="1" applyBorder="1" applyAlignment="1" applyProtection="1">
      <alignment horizontal="center" wrapText="1"/>
      <protection hidden="1"/>
    </xf>
    <xf numFmtId="0" fontId="7" fillId="4" borderId="0" xfId="0" applyFont="1" applyFill="1" applyAlignment="1" applyProtection="1">
      <alignment horizontal="center" wrapText="1"/>
      <protection hidden="1"/>
    </xf>
    <xf numFmtId="0" fontId="7" fillId="4" borderId="10" xfId="0" applyFont="1" applyFill="1" applyBorder="1" applyAlignment="1" applyProtection="1">
      <alignment horizontal="center" wrapText="1"/>
      <protection hidden="1"/>
    </xf>
    <xf numFmtId="0" fontId="7" fillId="4" borderId="22" xfId="0" applyFont="1" applyFill="1" applyBorder="1" applyAlignment="1" applyProtection="1">
      <alignment horizontal="center" wrapText="1"/>
      <protection hidden="1"/>
    </xf>
    <xf numFmtId="0" fontId="7" fillId="4" borderId="2" xfId="0" applyFont="1" applyFill="1" applyBorder="1" applyAlignment="1" applyProtection="1">
      <alignment horizontal="center" wrapText="1"/>
      <protection hidden="1"/>
    </xf>
    <xf numFmtId="0" fontId="7" fillId="4" borderId="7" xfId="0" applyFont="1" applyFill="1" applyBorder="1" applyAlignment="1" applyProtection="1">
      <alignment horizontal="center" wrapText="1"/>
      <protection hidden="1"/>
    </xf>
    <xf numFmtId="0" fontId="19" fillId="4" borderId="24" xfId="0" applyFont="1" applyFill="1" applyBorder="1" applyAlignment="1" applyProtection="1">
      <alignment horizontal="left" vertical="center" wrapText="1"/>
      <protection hidden="1"/>
    </xf>
    <xf numFmtId="0" fontId="4" fillId="4" borderId="25" xfId="0" applyFont="1" applyFill="1" applyBorder="1" applyProtection="1">
      <protection hidden="1"/>
    </xf>
    <xf numFmtId="0" fontId="4" fillId="12" borderId="0" xfId="0" applyFont="1" applyFill="1" applyAlignment="1" applyProtection="1">
      <alignment wrapText="1"/>
      <protection hidden="1"/>
    </xf>
    <xf numFmtId="0" fontId="4" fillId="6" borderId="3" xfId="0" applyFont="1" applyFill="1" applyBorder="1" applyAlignment="1" applyProtection="1">
      <alignment wrapText="1"/>
      <protection hidden="1"/>
    </xf>
    <xf numFmtId="0" fontId="4" fillId="6" borderId="25" xfId="0" applyFont="1" applyFill="1" applyBorder="1" applyAlignment="1" applyProtection="1">
      <alignment wrapText="1"/>
      <protection hidden="1"/>
    </xf>
    <xf numFmtId="0" fontId="19" fillId="6" borderId="11" xfId="0" applyFont="1" applyFill="1" applyBorder="1" applyAlignment="1" applyProtection="1">
      <alignment horizontal="center" vertical="center"/>
      <protection hidden="1"/>
    </xf>
    <xf numFmtId="0" fontId="4" fillId="6" borderId="5" xfId="0" applyFont="1" applyFill="1" applyBorder="1" applyProtection="1">
      <protection hidden="1"/>
    </xf>
    <xf numFmtId="0" fontId="4" fillId="6" borderId="22" xfId="0" applyFont="1" applyFill="1" applyBorder="1" applyProtection="1">
      <protection hidden="1"/>
    </xf>
    <xf numFmtId="0" fontId="4" fillId="6" borderId="7" xfId="0" applyFont="1" applyFill="1" applyBorder="1" applyProtection="1">
      <protection hidden="1"/>
    </xf>
    <xf numFmtId="0" fontId="19" fillId="4" borderId="24" xfId="0" applyFont="1" applyFill="1" applyBorder="1" applyAlignment="1" applyProtection="1">
      <alignment horizontal="center" vertical="center" wrapText="1"/>
      <protection hidden="1"/>
    </xf>
    <xf numFmtId="0" fontId="4" fillId="4" borderId="25" xfId="0" applyFont="1" applyFill="1" applyBorder="1" applyAlignment="1" applyProtection="1">
      <alignment horizontal="center" vertical="center"/>
      <protection hidden="1"/>
    </xf>
    <xf numFmtId="0" fontId="19" fillId="6" borderId="9" xfId="0" applyFont="1" applyFill="1" applyBorder="1" applyAlignment="1" applyProtection="1">
      <alignment horizontal="center" vertical="center" wrapText="1"/>
      <protection hidden="1"/>
    </xf>
    <xf numFmtId="0" fontId="19" fillId="6" borderId="0" xfId="0" applyFont="1" applyFill="1" applyAlignment="1" applyProtection="1">
      <alignment horizontal="center" vertical="center" wrapText="1"/>
      <protection hidden="1"/>
    </xf>
    <xf numFmtId="0" fontId="28" fillId="5" borderId="30" xfId="0" applyFont="1" applyFill="1" applyBorder="1" applyAlignment="1" applyProtection="1">
      <alignment horizontal="left" vertical="center"/>
      <protection hidden="1"/>
    </xf>
    <xf numFmtId="0" fontId="28" fillId="5" borderId="31" xfId="0" applyFont="1" applyFill="1" applyBorder="1" applyAlignment="1" applyProtection="1">
      <alignment horizontal="left" vertical="center"/>
      <protection hidden="1"/>
    </xf>
    <xf numFmtId="0" fontId="28" fillId="5" borderId="32" xfId="0" applyFont="1" applyFill="1" applyBorder="1" applyAlignment="1" applyProtection="1">
      <alignment horizontal="left" vertical="center"/>
      <protection hidden="1"/>
    </xf>
    <xf numFmtId="0" fontId="4" fillId="4" borderId="24" xfId="0" applyFont="1" applyFill="1" applyBorder="1" applyAlignment="1" applyProtection="1">
      <alignment horizontal="center" vertical="center" wrapText="1"/>
      <protection hidden="1"/>
    </xf>
    <xf numFmtId="0" fontId="4" fillId="4" borderId="3" xfId="0" applyFont="1" applyFill="1" applyBorder="1" applyAlignment="1" applyProtection="1">
      <alignment horizontal="center" vertical="center" wrapText="1"/>
      <protection hidden="1"/>
    </xf>
    <xf numFmtId="0" fontId="4" fillId="4" borderId="25" xfId="0" applyFont="1" applyFill="1" applyBorder="1" applyAlignment="1" applyProtection="1">
      <alignment horizontal="center" vertical="center" wrapText="1"/>
      <protection hidden="1"/>
    </xf>
    <xf numFmtId="0" fontId="19" fillId="2" borderId="0" xfId="0" applyFont="1" applyFill="1" applyAlignment="1" applyProtection="1">
      <alignment horizontal="center" vertical="center" wrapText="1"/>
      <protection hidden="1"/>
    </xf>
    <xf numFmtId="0" fontId="2" fillId="2" borderId="16" xfId="0" applyFont="1" applyFill="1" applyBorder="1" applyAlignment="1" applyProtection="1">
      <alignment horizontal="left" wrapText="1"/>
      <protection hidden="1"/>
    </xf>
    <xf numFmtId="0" fontId="2" fillId="2" borderId="17" xfId="0" applyFont="1" applyFill="1" applyBorder="1" applyAlignment="1" applyProtection="1">
      <alignment horizontal="left" wrapText="1"/>
      <protection hidden="1"/>
    </xf>
    <xf numFmtId="0" fontId="2" fillId="2" borderId="20" xfId="0" applyFont="1" applyFill="1" applyBorder="1" applyAlignment="1" applyProtection="1">
      <alignment horizontal="left" wrapText="1"/>
      <protection hidden="1"/>
    </xf>
    <xf numFmtId="2" fontId="33" fillId="2" borderId="0" xfId="0" applyNumberFormat="1" applyFont="1" applyFill="1" applyAlignment="1" applyProtection="1">
      <alignment horizontal="left" wrapText="1"/>
      <protection hidden="1"/>
    </xf>
    <xf numFmtId="0" fontId="32" fillId="2" borderId="0" xfId="0" applyFont="1" applyFill="1" applyAlignment="1" applyProtection="1">
      <alignment horizontal="left" wrapText="1"/>
      <protection hidden="1"/>
    </xf>
    <xf numFmtId="0" fontId="0" fillId="6" borderId="22" xfId="0" applyFill="1" applyBorder="1" applyProtection="1">
      <protection hidden="1"/>
    </xf>
    <xf numFmtId="0" fontId="0" fillId="6" borderId="7" xfId="0" applyFill="1" applyBorder="1" applyProtection="1">
      <protection hidden="1"/>
    </xf>
    <xf numFmtId="0" fontId="4" fillId="2" borderId="0" xfId="0" applyFont="1" applyFill="1" applyAlignment="1" applyProtection="1">
      <alignment horizontal="left" wrapText="1"/>
      <protection hidden="1"/>
    </xf>
    <xf numFmtId="0" fontId="47" fillId="12" borderId="0" xfId="0" applyFont="1" applyFill="1" applyAlignment="1">
      <alignment horizontal="left" vertical="center" wrapText="1"/>
    </xf>
    <xf numFmtId="0" fontId="23" fillId="2" borderId="0" xfId="0" applyFont="1" applyFill="1" applyAlignment="1" applyProtection="1">
      <alignment vertical="center" wrapText="1"/>
      <protection hidden="1"/>
    </xf>
    <xf numFmtId="0" fontId="2" fillId="12" borderId="0" xfId="0" applyFont="1" applyFill="1" applyAlignment="1">
      <alignment horizontal="left" vertical="center" wrapText="1"/>
    </xf>
    <xf numFmtId="0" fontId="30" fillId="5" borderId="0" xfId="0" applyFont="1" applyFill="1" applyAlignment="1" applyProtection="1">
      <alignment horizontal="left" vertical="center" wrapText="1"/>
      <protection hidden="1"/>
    </xf>
    <xf numFmtId="0" fontId="5" fillId="0" borderId="0" xfId="0" applyFont="1" applyAlignment="1" applyProtection="1">
      <alignment horizontal="left" vertical="center" wrapText="1"/>
      <protection hidden="1"/>
    </xf>
    <xf numFmtId="0" fontId="49" fillId="12" borderId="0" xfId="0" applyFont="1" applyFill="1" applyAlignment="1">
      <alignment horizontal="left" vertical="center" wrapText="1"/>
    </xf>
  </cellXfs>
  <cellStyles count="4">
    <cellStyle name="Hivatkozás 2" xfId="1" xr:uid="{F88ADFC7-757B-48BA-89CB-505B19C7D361}"/>
    <cellStyle name="Hyperlink" xfId="2" builtinId="8"/>
    <cellStyle name="Normal" xfId="0" builtinId="0"/>
    <cellStyle name="Normál 2" xfId="3" xr:uid="{177D1616-6C14-47A7-AA9B-4ACC6000E186}"/>
  </cellStyles>
  <dxfs count="261">
    <dxf>
      <fill>
        <patternFill>
          <bgColor indexed="22"/>
        </patternFill>
      </fill>
    </dxf>
    <dxf>
      <fill>
        <patternFill>
          <bgColor indexed="22"/>
        </patternFill>
      </fill>
    </dxf>
    <dxf>
      <font>
        <condense val="0"/>
        <extend val="0"/>
        <color indexed="10"/>
      </font>
    </dxf>
    <dxf>
      <font>
        <condense val="0"/>
        <extend val="0"/>
        <color indexed="10"/>
      </font>
    </dxf>
    <dxf>
      <font>
        <condense val="0"/>
        <extend val="0"/>
        <color indexed="10"/>
      </font>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ndense val="0"/>
        <extend val="0"/>
        <color indexed="10"/>
      </font>
    </dxf>
    <dxf>
      <font>
        <color rgb="FFFF0000"/>
      </font>
    </dxf>
    <dxf>
      <font>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lor auto="1"/>
        <name val="Cambria"/>
        <family val="1"/>
        <charset val="238"/>
        <scheme val="none"/>
      </font>
    </dxf>
    <dxf>
      <font>
        <color auto="1"/>
        <name val="Cambria"/>
        <family val="1"/>
        <charset val="238"/>
        <scheme val="none"/>
      </font>
    </dxf>
    <dxf>
      <font>
        <color auto="1"/>
        <name val="Cambria"/>
        <family val="1"/>
        <charset val="238"/>
        <scheme val="none"/>
      </font>
    </dxf>
    <dxf>
      <font>
        <color auto="1"/>
        <name val="Cambria"/>
        <family val="1"/>
        <charset val="238"/>
        <scheme val="none"/>
      </font>
    </dxf>
    <dxf>
      <font>
        <color auto="1"/>
        <name val="Cambria"/>
        <family val="1"/>
        <charset val="238"/>
        <scheme val="none"/>
      </font>
    </dxf>
    <dxf>
      <font>
        <color auto="1"/>
        <name val="Cambria"/>
        <family val="1"/>
        <charset val="238"/>
        <scheme val="none"/>
      </font>
    </dxf>
    <dxf>
      <font>
        <color auto="1"/>
        <name val="Cambria"/>
        <family val="1"/>
        <charset val="238"/>
        <scheme val="none"/>
      </font>
    </dxf>
    <dxf>
      <font>
        <color auto="1"/>
        <name val="Cambria"/>
        <family val="1"/>
        <charset val="238"/>
        <scheme val="none"/>
      </font>
    </dxf>
    <dxf>
      <font>
        <color auto="1"/>
        <name val="Cambria"/>
        <family val="1"/>
        <charset val="238"/>
        <scheme val="none"/>
      </font>
    </dxf>
    <dxf>
      <font>
        <color auto="1"/>
        <name val="Cambria"/>
        <family val="1"/>
        <charset val="238"/>
        <scheme val="none"/>
      </font>
    </dxf>
    <dxf>
      <font>
        <color auto="1"/>
        <name val="Cambria"/>
        <family val="1"/>
        <charset val="238"/>
        <scheme val="none"/>
      </font>
    </dxf>
    <dxf>
      <font>
        <color auto="1"/>
        <name val="Cambria"/>
        <family val="1"/>
        <charset val="238"/>
        <scheme val="none"/>
      </font>
    </dxf>
    <dxf>
      <font>
        <color auto="1"/>
        <name val="Cambria"/>
        <family val="1"/>
        <charset val="238"/>
        <scheme val="none"/>
      </font>
    </dxf>
    <dxf>
      <font>
        <color auto="1"/>
        <name val="Cambria"/>
        <family val="1"/>
        <charset val="238"/>
        <scheme val="none"/>
      </font>
    </dxf>
    <dxf>
      <font>
        <color auto="1"/>
        <name val="Cambria"/>
        <family val="1"/>
        <charset val="238"/>
        <scheme val="none"/>
      </font>
    </dxf>
    <dxf>
      <font>
        <color auto="1"/>
        <name val="Cambria"/>
        <family val="1"/>
        <charset val="238"/>
        <scheme val="none"/>
      </font>
    </dxf>
    <dxf>
      <font>
        <color rgb="FFFF0000"/>
      </font>
    </dxf>
    <dxf>
      <font>
        <color rgb="FFFF0000"/>
      </font>
    </dxf>
    <dxf>
      <font>
        <color rgb="FFFF0000"/>
      </font>
    </dxf>
    <dxf>
      <font>
        <color rgb="FFFF0000"/>
      </font>
    </dxf>
    <dxf>
      <font>
        <color rgb="FFFF0000"/>
      </font>
    </dxf>
    <dxf>
      <font>
        <condense val="0"/>
        <extend val="0"/>
        <color indexed="10"/>
      </font>
    </dxf>
    <dxf>
      <font>
        <color rgb="FFFF0000"/>
      </font>
      <fill>
        <patternFill patternType="none">
          <bgColor indexed="65"/>
        </patternFill>
      </fill>
    </dxf>
    <dxf>
      <font>
        <condense val="0"/>
        <extend val="0"/>
        <color indexed="10"/>
      </font>
    </dxf>
    <dxf>
      <font>
        <color rgb="FFFF0000"/>
      </font>
    </dxf>
    <dxf>
      <font>
        <condense val="0"/>
        <extend val="0"/>
        <color indexed="10"/>
      </font>
    </dxf>
    <dxf>
      <font>
        <color rgb="FFFF0000"/>
      </font>
      <fill>
        <patternFill patternType="none">
          <bgColor indexed="65"/>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ndense val="0"/>
        <extend val="0"/>
        <color indexed="10"/>
      </font>
    </dxf>
    <dxf>
      <font>
        <color rgb="FFFF0000"/>
      </font>
      <fill>
        <patternFill patternType="none">
          <bgColor indexed="65"/>
        </patternFill>
      </fill>
    </dxf>
    <dxf>
      <font>
        <condense val="0"/>
        <extend val="0"/>
        <color indexed="10"/>
      </font>
    </dxf>
    <dxf>
      <font>
        <color rgb="FFFF0000"/>
      </font>
    </dxf>
    <dxf>
      <font>
        <condense val="0"/>
        <extend val="0"/>
        <color indexed="10"/>
      </font>
    </dxf>
    <dxf>
      <font>
        <color rgb="FFFF0000"/>
      </font>
      <fill>
        <patternFill patternType="none">
          <bgColor indexed="65"/>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ndense val="0"/>
        <extend val="0"/>
        <color indexed="10"/>
      </font>
    </dxf>
    <dxf>
      <font>
        <color rgb="FFFF0000"/>
      </font>
      <fill>
        <patternFill patternType="none">
          <bgColor indexed="65"/>
        </patternFill>
      </fill>
    </dxf>
    <dxf>
      <font>
        <condense val="0"/>
        <extend val="0"/>
        <color indexed="10"/>
      </font>
    </dxf>
    <dxf>
      <font>
        <color rgb="FFFF0000"/>
      </font>
    </dxf>
    <dxf>
      <font>
        <condense val="0"/>
        <extend val="0"/>
        <color indexed="10"/>
      </font>
    </dxf>
    <dxf>
      <font>
        <color rgb="FFFF0000"/>
      </font>
      <fill>
        <patternFill patternType="none">
          <bgColor indexed="65"/>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ndense val="0"/>
        <extend val="0"/>
        <color indexed="10"/>
      </font>
    </dxf>
    <dxf>
      <font>
        <color rgb="FFFF0000"/>
      </font>
      <fill>
        <patternFill patternType="none">
          <bgColor indexed="65"/>
        </patternFill>
      </fill>
    </dxf>
    <dxf>
      <font>
        <condense val="0"/>
        <extend val="0"/>
        <color indexed="10"/>
      </font>
    </dxf>
    <dxf>
      <font>
        <color rgb="FFFF0000"/>
      </font>
    </dxf>
    <dxf>
      <font>
        <condense val="0"/>
        <extend val="0"/>
        <color indexed="10"/>
      </font>
    </dxf>
    <dxf>
      <font>
        <color rgb="FFFF0000"/>
      </font>
      <fill>
        <patternFill patternType="none">
          <bgColor indexed="65"/>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ndense val="0"/>
        <extend val="0"/>
        <color indexed="10"/>
      </font>
    </dxf>
    <dxf>
      <font>
        <color rgb="FFFF0000"/>
      </font>
      <fill>
        <patternFill patternType="none">
          <bgColor indexed="65"/>
        </patternFill>
      </fill>
    </dxf>
    <dxf>
      <font>
        <condense val="0"/>
        <extend val="0"/>
        <color indexed="10"/>
      </font>
    </dxf>
    <dxf>
      <font>
        <color rgb="FFFF0000"/>
      </font>
    </dxf>
    <dxf>
      <font>
        <condense val="0"/>
        <extend val="0"/>
        <color indexed="10"/>
      </font>
    </dxf>
    <dxf>
      <font>
        <color rgb="FFFF0000"/>
      </font>
      <fill>
        <patternFill patternType="none">
          <bgColor indexed="65"/>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ndense val="0"/>
        <extend val="0"/>
        <color indexed="10"/>
      </font>
    </dxf>
    <dxf>
      <font>
        <color rgb="FFFF0000"/>
      </font>
      <fill>
        <patternFill patternType="none">
          <bgColor indexed="65"/>
        </patternFill>
      </fill>
    </dxf>
    <dxf>
      <font>
        <condense val="0"/>
        <extend val="0"/>
        <color indexed="10"/>
      </font>
    </dxf>
    <dxf>
      <font>
        <color rgb="FFFF0000"/>
      </font>
    </dxf>
    <dxf>
      <font>
        <condense val="0"/>
        <extend val="0"/>
        <color indexed="10"/>
      </font>
    </dxf>
    <dxf>
      <font>
        <color rgb="FFFF0000"/>
      </font>
      <fill>
        <patternFill patternType="none">
          <bgColor indexed="65"/>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ndense val="0"/>
        <extend val="0"/>
        <color indexed="10"/>
      </font>
    </dxf>
    <dxf>
      <font>
        <color rgb="FFFF0000"/>
      </font>
    </dxf>
    <dxf>
      <font>
        <b/>
        <i val="0"/>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lor rgb="FFFF0000"/>
      </font>
    </dxf>
    <dxf>
      <font>
        <b val="0"/>
        <i val="0"/>
        <strike val="0"/>
        <condense val="0"/>
        <extend val="0"/>
        <outline val="0"/>
        <shadow val="0"/>
        <u val="none"/>
        <vertAlign val="baseline"/>
        <sz val="10"/>
        <color theme="1"/>
        <name val="Arial"/>
        <family val="2"/>
        <scheme val="none"/>
      </font>
      <fill>
        <patternFill patternType="solid">
          <fgColor indexed="64"/>
          <bgColor indexed="9"/>
        </patternFill>
      </fill>
    </dxf>
    <dxf>
      <font>
        <b val="0"/>
        <i val="0"/>
        <strike val="0"/>
        <condense val="0"/>
        <extend val="0"/>
        <outline val="0"/>
        <shadow val="0"/>
        <u val="none"/>
        <vertAlign val="baseline"/>
        <sz val="10"/>
        <color rgb="FF000000"/>
        <name val="Arial"/>
        <family val="2"/>
        <scheme val="none"/>
      </font>
      <fill>
        <patternFill patternType="solid">
          <fgColor rgb="FF000000"/>
          <bgColor rgb="FFFFFFFF"/>
        </patternFill>
      </fill>
    </dxf>
    <dxf>
      <font>
        <b/>
        <i val="0"/>
        <strike val="0"/>
        <condense val="0"/>
        <extend val="0"/>
        <outline val="0"/>
        <shadow val="0"/>
        <u val="none"/>
        <vertAlign val="baseline"/>
        <sz val="10"/>
        <color theme="0"/>
        <name val="Arial"/>
        <family val="2"/>
        <scheme val="none"/>
      </font>
      <fill>
        <patternFill patternType="solid">
          <fgColor indexed="64"/>
          <bgColor indexed="9"/>
        </patternFill>
      </fill>
    </dxf>
    <dxf>
      <font>
        <b val="0"/>
        <i val="0"/>
        <strike val="0"/>
        <condense val="0"/>
        <extend val="0"/>
        <outline val="0"/>
        <shadow val="0"/>
        <u val="none"/>
        <vertAlign val="baseline"/>
        <sz val="10"/>
        <color theme="1"/>
        <name val="Arial"/>
        <family val="2"/>
        <scheme val="none"/>
      </font>
      <fill>
        <patternFill patternType="solid">
          <fgColor indexed="64"/>
          <bgColor indexed="9"/>
        </patternFill>
      </fill>
    </dxf>
    <dxf>
      <font>
        <b val="0"/>
        <i val="0"/>
        <strike val="0"/>
        <condense val="0"/>
        <extend val="0"/>
        <outline val="0"/>
        <shadow val="0"/>
        <u val="none"/>
        <vertAlign val="baseline"/>
        <sz val="10"/>
        <color rgb="FF000000"/>
        <name val="Arial"/>
        <family val="2"/>
        <scheme val="none"/>
      </font>
      <fill>
        <patternFill patternType="solid">
          <fgColor rgb="FF000000"/>
          <bgColor rgb="FFFFFFFF"/>
        </patternFill>
      </fill>
    </dxf>
    <dxf>
      <font>
        <b/>
        <i val="0"/>
        <strike val="0"/>
        <condense val="0"/>
        <extend val="0"/>
        <outline val="0"/>
        <shadow val="0"/>
        <u val="none"/>
        <vertAlign val="baseline"/>
        <sz val="10"/>
        <color theme="0"/>
        <name val="Arial"/>
        <family val="2"/>
        <scheme val="none"/>
      </font>
      <fill>
        <patternFill patternType="solid">
          <fgColor indexed="64"/>
          <bgColor indexed="9"/>
        </patternFill>
      </fill>
    </dxf>
    <dxf>
      <font>
        <b val="0"/>
        <i val="0"/>
        <strike val="0"/>
        <condense val="0"/>
        <extend val="0"/>
        <outline val="0"/>
        <shadow val="0"/>
        <u val="none"/>
        <vertAlign val="baseline"/>
        <sz val="10"/>
        <color theme="1"/>
        <name val="Arial"/>
        <family val="2"/>
        <scheme val="none"/>
      </font>
      <fill>
        <patternFill patternType="solid">
          <fgColor indexed="64"/>
          <bgColor indexed="9"/>
        </patternFill>
      </fill>
    </dxf>
    <dxf>
      <font>
        <b val="0"/>
        <i val="0"/>
        <strike val="0"/>
        <condense val="0"/>
        <extend val="0"/>
        <outline val="0"/>
        <shadow val="0"/>
        <u val="none"/>
        <vertAlign val="baseline"/>
        <sz val="10"/>
        <color theme="1"/>
        <name val="Arial"/>
        <family val="2"/>
        <scheme val="none"/>
      </font>
      <fill>
        <patternFill patternType="solid">
          <fgColor indexed="64"/>
          <bgColor indexed="9"/>
        </patternFill>
      </fill>
    </dxf>
    <dxf>
      <font>
        <b/>
        <i val="0"/>
        <strike val="0"/>
        <condense val="0"/>
        <extend val="0"/>
        <outline val="0"/>
        <shadow val="0"/>
        <u val="none"/>
        <vertAlign val="baseline"/>
        <sz val="10"/>
        <color theme="0"/>
        <name val="Arial"/>
        <family val="2"/>
        <scheme val="none"/>
      </font>
      <fill>
        <patternFill patternType="solid">
          <fgColor indexed="64"/>
          <bgColor indexed="9"/>
        </patternFill>
      </fill>
    </dxf>
    <dxf>
      <font>
        <b val="0"/>
        <i val="0"/>
        <strike val="0"/>
        <condense val="0"/>
        <extend val="0"/>
        <outline val="0"/>
        <shadow val="0"/>
        <u val="none"/>
        <vertAlign val="baseline"/>
        <sz val="10"/>
        <color theme="1"/>
        <name val="Arial"/>
        <family val="2"/>
        <scheme val="none"/>
      </font>
      <fill>
        <patternFill patternType="solid">
          <fgColor indexed="64"/>
          <bgColor indexed="9"/>
        </patternFill>
      </fill>
    </dxf>
    <dxf>
      <font>
        <b val="0"/>
        <i val="0"/>
        <strike val="0"/>
        <condense val="0"/>
        <extend val="0"/>
        <outline val="0"/>
        <shadow val="0"/>
        <u val="none"/>
        <vertAlign val="baseline"/>
        <sz val="10"/>
        <color theme="1"/>
        <name val="Arial"/>
        <family val="2"/>
        <scheme val="none"/>
      </font>
      <fill>
        <patternFill patternType="solid">
          <fgColor indexed="64"/>
          <bgColor indexed="9"/>
        </patternFill>
      </fill>
    </dxf>
    <dxf>
      <font>
        <b/>
        <i val="0"/>
        <strike val="0"/>
        <condense val="0"/>
        <extend val="0"/>
        <outline val="0"/>
        <shadow val="0"/>
        <u val="none"/>
        <vertAlign val="baseline"/>
        <sz val="10"/>
        <color theme="0"/>
        <name val="Arial"/>
        <family val="2"/>
        <scheme val="none"/>
      </font>
      <fill>
        <patternFill patternType="solid">
          <fgColor indexed="64"/>
          <bgColor indexed="9"/>
        </patternFill>
      </fill>
    </dxf>
    <dxf>
      <font>
        <b val="0"/>
        <i val="0"/>
        <strike val="0"/>
        <condense val="0"/>
        <extend val="0"/>
        <outline val="0"/>
        <shadow val="0"/>
        <u val="none"/>
        <vertAlign val="baseline"/>
        <sz val="10"/>
        <color theme="1"/>
        <name val="Arial"/>
        <family val="2"/>
        <scheme val="none"/>
      </font>
      <fill>
        <patternFill patternType="solid">
          <fgColor indexed="64"/>
          <bgColor indexed="9"/>
        </patternFill>
      </fill>
    </dxf>
    <dxf>
      <font>
        <b val="0"/>
        <i val="0"/>
        <strike val="0"/>
        <condense val="0"/>
        <extend val="0"/>
        <outline val="0"/>
        <shadow val="0"/>
        <u val="none"/>
        <vertAlign val="baseline"/>
        <sz val="10"/>
        <color theme="1"/>
        <name val="Arial"/>
        <family val="2"/>
        <scheme val="none"/>
      </font>
      <fill>
        <patternFill patternType="solid">
          <fgColor indexed="64"/>
          <bgColor indexed="9"/>
        </patternFill>
      </fill>
    </dxf>
    <dxf>
      <font>
        <b/>
        <i val="0"/>
        <strike val="0"/>
        <condense val="0"/>
        <extend val="0"/>
        <outline val="0"/>
        <shadow val="0"/>
        <u val="none"/>
        <vertAlign val="baseline"/>
        <sz val="10"/>
        <color theme="0"/>
        <name val="Arial"/>
        <family val="2"/>
        <scheme val="none"/>
      </font>
      <fill>
        <patternFill patternType="solid">
          <fgColor indexed="64"/>
          <bgColor indexed="9"/>
        </patternFill>
      </fill>
    </dxf>
    <dxf>
      <font>
        <b val="0"/>
        <i val="0"/>
        <strike val="0"/>
        <condense val="0"/>
        <extend val="0"/>
        <outline val="0"/>
        <shadow val="0"/>
        <u val="none"/>
        <vertAlign val="baseline"/>
        <sz val="10"/>
        <color theme="1"/>
        <name val="Arial"/>
        <family val="2"/>
        <scheme val="none"/>
      </font>
      <fill>
        <patternFill patternType="solid">
          <fgColor indexed="64"/>
          <bgColor indexed="9"/>
        </patternFill>
      </fill>
    </dxf>
    <dxf>
      <font>
        <b val="0"/>
        <i val="0"/>
        <strike val="0"/>
        <condense val="0"/>
        <extend val="0"/>
        <outline val="0"/>
        <shadow val="0"/>
        <u val="none"/>
        <vertAlign val="baseline"/>
        <sz val="10"/>
        <color theme="1"/>
        <name val="Arial"/>
        <family val="2"/>
        <scheme val="none"/>
      </font>
      <fill>
        <patternFill patternType="solid">
          <fgColor indexed="64"/>
          <bgColor indexed="9"/>
        </patternFill>
      </fill>
    </dxf>
    <dxf>
      <font>
        <b/>
        <i val="0"/>
        <strike val="0"/>
        <condense val="0"/>
        <extend val="0"/>
        <outline val="0"/>
        <shadow val="0"/>
        <u val="none"/>
        <vertAlign val="baseline"/>
        <sz val="10"/>
        <color theme="0"/>
        <name val="Arial"/>
        <family val="2"/>
        <scheme val="none"/>
      </font>
      <fill>
        <patternFill patternType="solid">
          <fgColor indexed="64"/>
          <bgColor indexed="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10</xdr:col>
      <xdr:colOff>142875</xdr:colOff>
      <xdr:row>1</xdr:row>
      <xdr:rowOff>9525</xdr:rowOff>
    </xdr:from>
    <xdr:to>
      <xdr:col>12</xdr:col>
      <xdr:colOff>171450</xdr:colOff>
      <xdr:row>2</xdr:row>
      <xdr:rowOff>1066800</xdr:rowOff>
    </xdr:to>
    <xdr:pic>
      <xdr:nvPicPr>
        <xdr:cNvPr id="84266" name="Picture 1">
          <a:extLst>
            <a:ext uri="{FF2B5EF4-FFF2-40B4-BE49-F238E27FC236}">
              <a16:creationId xmlns:a16="http://schemas.microsoft.com/office/drawing/2014/main" id="{416A2212-AF74-89A2-BCAB-C2078DF068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91125" y="171450"/>
          <a:ext cx="8191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57150</xdr:rowOff>
    </xdr:from>
    <xdr:to>
      <xdr:col>10</xdr:col>
      <xdr:colOff>123825</xdr:colOff>
      <xdr:row>2</xdr:row>
      <xdr:rowOff>1009650</xdr:rowOff>
    </xdr:to>
    <xdr:pic>
      <xdr:nvPicPr>
        <xdr:cNvPr id="84267" name="Picture 1">
          <a:extLst>
            <a:ext uri="{FF2B5EF4-FFF2-40B4-BE49-F238E27FC236}">
              <a16:creationId xmlns:a16="http://schemas.microsoft.com/office/drawing/2014/main" id="{C1E91DE2-F6D3-8807-A635-01D54522FCB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7150"/>
          <a:ext cx="5172075"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1</xdr:row>
      <xdr:rowOff>66675</xdr:rowOff>
    </xdr:from>
    <xdr:to>
      <xdr:col>2</xdr:col>
      <xdr:colOff>3914775</xdr:colOff>
      <xdr:row>2</xdr:row>
      <xdr:rowOff>1285875</xdr:rowOff>
    </xdr:to>
    <xdr:pic>
      <xdr:nvPicPr>
        <xdr:cNvPr id="85139" name="Kép 4">
          <a:extLst>
            <a:ext uri="{FF2B5EF4-FFF2-40B4-BE49-F238E27FC236}">
              <a16:creationId xmlns:a16="http://schemas.microsoft.com/office/drawing/2014/main" id="{D4D7B0EC-784C-C31D-28C9-EB9B77AA14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266700"/>
          <a:ext cx="5600700" cy="132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hrastinski\Desktop\B%20Light2\Light%20Project%20Application%20BLight2_Rand%20D%20budg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General Data"/>
      <sheetName val="2. Light Partner 1 data"/>
      <sheetName val="2. Light Partner 2 data"/>
      <sheetName val="2. Light Partner 3 data"/>
      <sheetName val="2. Light Partner 4 data"/>
      <sheetName val="3. Light Project description"/>
      <sheetName val="4. Light Project Activities"/>
      <sheetName val="5. Indicators"/>
      <sheetName val="6. Light Partner 1 budget"/>
      <sheetName val="6. Light Partner 2 budget"/>
      <sheetName val="6. Light Partner 3 budget"/>
      <sheetName val="6. Light Partner 4 budget"/>
      <sheetName val="7. Light Project budget summary"/>
      <sheetName val="8. Sources of funding"/>
      <sheetName val="9. Payment forecast"/>
      <sheetName val="10. Partnership Statement"/>
    </sheetNames>
    <sheetDataSet>
      <sheetData sheetId="0"/>
      <sheetData sheetId="1"/>
      <sheetData sheetId="2"/>
      <sheetData sheetId="3"/>
      <sheetData sheetId="4"/>
      <sheetData sheetId="5"/>
      <sheetData sheetId="6">
        <row r="14">
          <cell r="A14" t="str">
            <v>1.</v>
          </cell>
          <cell r="B14" t="str">
            <v>Project management</v>
          </cell>
        </row>
        <row r="15">
          <cell r="A15" t="str">
            <v>2.</v>
          </cell>
          <cell r="B15" t="str">
            <v>Communication</v>
          </cell>
        </row>
        <row r="16">
          <cell r="A16" t="str">
            <v>3.</v>
          </cell>
          <cell r="B16" t="str">
            <v>Cooperation activity 1</v>
          </cell>
        </row>
        <row r="17">
          <cell r="A17" t="str">
            <v>4.</v>
          </cell>
          <cell r="B17" t="str">
            <v>Cooperation activity 2</v>
          </cell>
        </row>
        <row r="18">
          <cell r="A18" t="str">
            <v>5.</v>
          </cell>
          <cell r="B18" t="str">
            <v>Cooperation activity 3</v>
          </cell>
        </row>
        <row r="19">
          <cell r="A19" t="str">
            <v>6.</v>
          </cell>
          <cell r="B19" t="str">
            <v>etc.</v>
          </cell>
        </row>
        <row r="20">
          <cell r="A20" t="str">
            <v>7.</v>
          </cell>
        </row>
        <row r="21">
          <cell r="A21" t="str">
            <v>8.</v>
          </cell>
        </row>
        <row r="22">
          <cell r="A22" t="str">
            <v>9.</v>
          </cell>
        </row>
        <row r="23">
          <cell r="A23" t="str">
            <v>10.</v>
          </cell>
        </row>
        <row r="24">
          <cell r="A24" t="str">
            <v>11.</v>
          </cell>
        </row>
        <row r="25">
          <cell r="A25" t="str">
            <v>12.</v>
          </cell>
        </row>
      </sheetData>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8B3687B-C37E-4D88-AE75-0F08F73676A9}" name="Táblázat58" displayName="Táblázat58" ref="H24:H33" totalsRowShown="0" headerRowDxfId="260" dataDxfId="259">
  <autoFilter ref="H24:H33" xr:uid="{72F06F2C-A6FA-4918-B9DD-5EC9E5EDD900}"/>
  <tableColumns count="1">
    <tableColumn id="1" xr3:uid="{00000000-0010-0000-0100-000001000000}" name="County" dataDxfId="258">
      <calculatedColumnFormula>IF($H$23=1,"",IF($H$23=2,G28,""))</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147E955E-474E-4109-B1AA-D02BBB102581}" name="Táblázat5892" displayName="Táblázat5892" ref="H24:H33" totalsRowShown="0" headerRowDxfId="257" dataDxfId="256">
  <autoFilter ref="H24:H33" xr:uid="{16112FBF-7509-4B28-8628-DD4C1525FBF5}"/>
  <tableColumns count="1">
    <tableColumn id="1" xr3:uid="{00000000-0010-0000-0300-000001000000}" name="County" dataDxfId="255">
      <calculatedColumnFormula>IF($H$23=1,"",IF($H$23=2,G28,""))</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91598665-D4F2-424D-879E-ADAF167ABE53}" name="Táblázat5893" displayName="Táblázat5893" ref="H24:H33" totalsRowShown="0" headerRowDxfId="254" dataDxfId="253">
  <autoFilter ref="H24:H33" xr:uid="{3063C2E1-C058-4F4D-A32E-C5C02F210A49}"/>
  <tableColumns count="1">
    <tableColumn id="1" xr3:uid="{00000000-0010-0000-0500-000001000000}" name="County" dataDxfId="252">
      <calculatedColumnFormula>IF($H$23=1,"",IF($H$23=2,G28,""))</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6E710D68-2DF1-43E0-848C-33E963FD2717}" name="Táblázat5894" displayName="Táblázat5894" ref="H24:H33" totalsRowShown="0" headerRowDxfId="251" dataDxfId="250">
  <autoFilter ref="H24:H33" xr:uid="{09DD7C48-09A1-4373-8363-DE960579ACDA}"/>
  <tableColumns count="1">
    <tableColumn id="1" xr3:uid="{00000000-0010-0000-0700-000001000000}" name="County" dataDxfId="249">
      <calculatedColumnFormula>IF($H$23=1,"",IF($H$23=2,G28,""))</calculatedColumnFormula>
    </tableColumn>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 xr:uid="{98273646-AC3E-435C-9792-7E8F290977AE}" name="Táblázat5894151" displayName="Táblázat5894151" ref="H24:H33" totalsRowShown="0" headerRowDxfId="248" dataDxfId="247">
  <autoFilter ref="H24:H33" xr:uid="{8732D0F5-E419-409A-AF7C-514A7A3BD6FA}"/>
  <tableColumns count="1">
    <tableColumn id="1" xr3:uid="{00000000-0010-0000-0900-000001000000}" name="County" dataDxfId="246">
      <calculatedColumnFormula>IF($H$23=1,"",IF($H$23=2,G28,""))</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 xr:uid="{3F458AB4-D37C-40B4-9CE7-70A6C9815657}" name="Táblázat5894151152" displayName="Táblázat5894151152" ref="H24:H33" totalsRowShown="0" headerRowDxfId="245" dataDxfId="244">
  <autoFilter ref="H24:H33" xr:uid="{E4AAE13A-C4FD-4D3E-80D7-A719FA23A440}"/>
  <tableColumns count="1">
    <tableColumn id="1" xr3:uid="{00000000-0010-0000-0B00-000001000000}" name="County" dataDxfId="243">
      <calculatedColumnFormula>IF($H$23=1,"",IF($H$23=2,G28,""))</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jelenka@somogy.hu" TargetMode="External"/><Relationship Id="rId1" Type="http://schemas.openxmlformats.org/officeDocument/2006/relationships/hyperlink" Target="mailto:karpatine@somogy-hvk.hu"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jelenka@somogy.hu" TargetMode="External"/><Relationship Id="rId1" Type="http://schemas.openxmlformats.org/officeDocument/2006/relationships/hyperlink" Target="mailto:karpatine@somogy-hvk.hu"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jelenka@somogy.hu" TargetMode="External"/><Relationship Id="rId1" Type="http://schemas.openxmlformats.org/officeDocument/2006/relationships/hyperlink" Target="mailto:karpatine@somogy-hvk.hu" TargetMode="Externa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jelenka@somogy.hu" TargetMode="External"/><Relationship Id="rId1" Type="http://schemas.openxmlformats.org/officeDocument/2006/relationships/hyperlink" Target="mailto:karpatine@somogy-hvk.hu" TargetMode="Externa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jelenka@somogy.hu" TargetMode="External"/><Relationship Id="rId1" Type="http://schemas.openxmlformats.org/officeDocument/2006/relationships/hyperlink" Target="mailto:karpatine@somogy-hvk.hu" TargetMode="External"/><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mailto:jelenka@somogy.hu" TargetMode="External"/><Relationship Id="rId1" Type="http://schemas.openxmlformats.org/officeDocument/2006/relationships/hyperlink" Target="mailto:karpatine@somogy-hvk.hu" TargetMode="External"/><Relationship Id="rId4"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F3477-E03B-4C59-810D-3901D74BA971}">
  <dimension ref="A1:Z69"/>
  <sheetViews>
    <sheetView topLeftCell="A30" zoomScale="110" zoomScaleNormal="110" workbookViewId="0">
      <selection activeCell="K24" sqref="K24:O25"/>
    </sheetView>
  </sheetViews>
  <sheetFormatPr defaultRowHeight="12.75"/>
  <cols>
    <col min="1" max="1" width="4.42578125" style="1" customWidth="1"/>
    <col min="2" max="2" width="8.140625" style="1" customWidth="1"/>
    <col min="3" max="3" width="27.5703125" style="1" customWidth="1"/>
    <col min="4" max="4" width="0.5703125" style="1" customWidth="1"/>
    <col min="5" max="5" width="10.7109375" style="1" customWidth="1"/>
    <col min="6" max="6" width="0.5703125" style="1" customWidth="1"/>
    <col min="7" max="7" width="11.28515625" style="1" customWidth="1"/>
    <col min="8" max="8" width="0.5703125" style="1" customWidth="1"/>
    <col min="9" max="9" width="11.28515625" style="1" customWidth="1"/>
    <col min="10" max="10" width="0.5703125" style="1" customWidth="1"/>
    <col min="11" max="11" width="11.28515625" style="1" customWidth="1"/>
    <col min="12" max="12" width="0.5703125" style="1" customWidth="1"/>
    <col min="13" max="13" width="11.28515625" style="1" customWidth="1"/>
    <col min="14" max="14" width="0.5703125" style="1" customWidth="1"/>
    <col min="15" max="15" width="11.28515625" style="1" customWidth="1"/>
    <col min="16" max="18" width="9.140625" style="1" hidden="1" customWidth="1"/>
    <col min="19" max="19" width="11.28515625" style="1" hidden="1" customWidth="1"/>
    <col min="20" max="20" width="14.5703125" style="1" hidden="1" customWidth="1"/>
    <col min="21" max="21" width="15.28515625" style="1" hidden="1" customWidth="1"/>
    <col min="22" max="22" width="12" style="1" hidden="1" customWidth="1"/>
    <col min="23" max="23" width="6.7109375" style="1" hidden="1" customWidth="1"/>
    <col min="24" max="24" width="7.42578125" style="1" hidden="1" customWidth="1"/>
    <col min="25" max="25" width="15.28515625" style="1" hidden="1" customWidth="1"/>
    <col min="26" max="26" width="9.140625" style="1" hidden="1" customWidth="1"/>
    <col min="27" max="31" width="9.140625" style="1"/>
    <col min="32" max="32" width="9.140625" style="1" customWidth="1"/>
    <col min="33" max="16384" width="9.140625" style="1"/>
  </cols>
  <sheetData>
    <row r="1" spans="1:25">
      <c r="Y1" s="143"/>
    </row>
    <row r="2" spans="1:25" ht="8.25" customHeight="1">
      <c r="A2" s="3"/>
      <c r="B2" s="3"/>
      <c r="C2" s="3"/>
      <c r="D2" s="3"/>
      <c r="E2" s="3"/>
      <c r="F2" s="3"/>
      <c r="G2" s="3"/>
      <c r="H2" s="3"/>
      <c r="J2" s="3"/>
    </row>
    <row r="3" spans="1:25" ht="88.5" customHeight="1">
      <c r="A3" s="4"/>
      <c r="B3" s="4"/>
      <c r="C3" s="3"/>
      <c r="D3" s="3"/>
      <c r="E3" s="3"/>
      <c r="F3" s="3"/>
      <c r="G3" s="3"/>
      <c r="H3" s="3"/>
      <c r="J3" s="3"/>
      <c r="M3"/>
    </row>
    <row r="4" spans="1:25" ht="23.25">
      <c r="A4" s="320" t="s">
        <v>0</v>
      </c>
      <c r="B4" s="320"/>
      <c r="C4" s="321"/>
      <c r="D4" s="321"/>
      <c r="E4" s="321"/>
      <c r="F4" s="321"/>
      <c r="G4" s="321"/>
      <c r="H4" s="321"/>
      <c r="I4" s="321"/>
      <c r="J4" s="321"/>
      <c r="K4" s="321"/>
      <c r="L4" s="321"/>
      <c r="M4" s="321"/>
      <c r="N4" s="321"/>
      <c r="O4" s="321"/>
    </row>
    <row r="5" spans="1:25" ht="15">
      <c r="A5" s="6"/>
      <c r="B5" s="6"/>
      <c r="C5" s="3"/>
      <c r="D5" s="3"/>
      <c r="E5" s="3"/>
      <c r="F5" s="3"/>
      <c r="G5" s="3"/>
      <c r="H5" s="3"/>
      <c r="J5" s="3"/>
    </row>
    <row r="6" spans="1:25" ht="33" customHeight="1">
      <c r="A6" s="319" t="s">
        <v>1</v>
      </c>
      <c r="B6" s="319"/>
      <c r="C6" s="317"/>
      <c r="D6" s="317"/>
      <c r="E6" s="317"/>
      <c r="F6" s="317"/>
      <c r="G6" s="317"/>
      <c r="H6" s="317"/>
      <c r="I6" s="317"/>
      <c r="J6" s="317"/>
      <c r="K6" s="317"/>
      <c r="L6" s="317"/>
      <c r="M6" s="317"/>
      <c r="N6" s="317"/>
      <c r="O6" s="317"/>
    </row>
    <row r="7" spans="1:25" ht="33" customHeight="1">
      <c r="C7" s="311" t="s">
        <v>2</v>
      </c>
      <c r="D7" s="311"/>
      <c r="E7" s="312"/>
      <c r="F7" s="312"/>
      <c r="G7" s="312"/>
      <c r="H7" s="312"/>
      <c r="I7" s="312"/>
      <c r="J7" s="312"/>
      <c r="K7" s="312"/>
      <c r="L7" s="312"/>
      <c r="M7" s="312"/>
    </row>
    <row r="8" spans="1:25" ht="15">
      <c r="A8" s="7"/>
      <c r="B8" s="7"/>
      <c r="D8" s="98"/>
      <c r="E8" s="313" t="s">
        <v>3</v>
      </c>
      <c r="F8" s="314"/>
      <c r="G8" s="314"/>
      <c r="H8" s="314"/>
      <c r="I8" s="314"/>
      <c r="J8" s="314"/>
      <c r="K8" s="314"/>
      <c r="L8" s="99"/>
      <c r="M8" s="100" t="str">
        <f>T8</f>
        <v>0 /chr.</v>
      </c>
      <c r="Q8" s="143" t="b">
        <f>IF(C9="",FALSE,E8)</f>
        <v>0</v>
      </c>
      <c r="R8" s="143">
        <f>LEN(C9)</f>
        <v>0</v>
      </c>
      <c r="S8" s="143" t="s">
        <v>4</v>
      </c>
      <c r="T8" s="143" t="str">
        <f>CONCATENATE(R8,S8)</f>
        <v>0 /chr.</v>
      </c>
    </row>
    <row r="9" spans="1:25" ht="74.25" customHeight="1">
      <c r="C9" s="322"/>
      <c r="D9" s="323"/>
      <c r="E9" s="323"/>
      <c r="F9" s="323"/>
      <c r="G9" s="323"/>
      <c r="H9" s="323"/>
      <c r="I9" s="323"/>
      <c r="J9" s="323"/>
      <c r="K9" s="323"/>
      <c r="L9" s="323"/>
      <c r="M9" s="324"/>
      <c r="N9" s="85"/>
      <c r="Q9" s="143"/>
      <c r="R9" s="143"/>
      <c r="S9" s="143"/>
      <c r="T9" s="211"/>
      <c r="U9" s="211"/>
      <c r="V9" s="8"/>
    </row>
    <row r="10" spans="1:25" ht="6" customHeight="1">
      <c r="C10" s="9"/>
      <c r="D10" s="9"/>
      <c r="E10" s="9"/>
      <c r="F10" s="9"/>
      <c r="G10" s="9"/>
      <c r="H10" s="9"/>
      <c r="I10" s="9"/>
      <c r="J10" s="9"/>
      <c r="K10" s="9"/>
      <c r="Q10" s="143"/>
      <c r="R10" s="143"/>
      <c r="S10" s="143"/>
      <c r="T10" s="211"/>
      <c r="U10" s="211"/>
    </row>
    <row r="11" spans="1:25">
      <c r="Q11" s="143"/>
      <c r="R11" s="143"/>
      <c r="S11" s="143"/>
      <c r="T11" s="143"/>
      <c r="U11" s="143"/>
    </row>
    <row r="12" spans="1:25" ht="27" customHeight="1">
      <c r="A12" s="315" t="s">
        <v>5</v>
      </c>
      <c r="B12" s="316"/>
      <c r="C12" s="316"/>
      <c r="D12" s="12"/>
      <c r="H12" s="14"/>
      <c r="L12" s="14"/>
      <c r="M12" s="317"/>
      <c r="N12" s="317"/>
      <c r="O12" s="317"/>
      <c r="Q12" s="143"/>
      <c r="R12" s="143"/>
      <c r="S12" s="143"/>
      <c r="T12" s="143"/>
      <c r="U12" s="143"/>
    </row>
    <row r="13" spans="1:25" ht="5.25" customHeight="1">
      <c r="A13" s="9"/>
      <c r="B13" s="183"/>
      <c r="C13" s="183"/>
      <c r="D13" s="184"/>
      <c r="E13" s="143"/>
      <c r="F13" s="143"/>
      <c r="G13" s="143"/>
      <c r="H13" s="144"/>
      <c r="I13" s="143"/>
      <c r="J13" s="143"/>
      <c r="K13" s="143"/>
      <c r="L13" s="145"/>
      <c r="M13" s="318"/>
      <c r="N13" s="318"/>
      <c r="O13" s="318"/>
      <c r="Q13" s="143"/>
      <c r="R13" s="143"/>
      <c r="S13" s="143"/>
      <c r="T13" s="143"/>
      <c r="U13" s="143"/>
    </row>
    <row r="14" spans="1:25" ht="3" customHeight="1">
      <c r="A14" s="9"/>
      <c r="B14" s="9"/>
      <c r="C14" s="9"/>
      <c r="D14" s="83"/>
      <c r="Q14" s="143"/>
      <c r="R14" s="143"/>
      <c r="S14" s="143"/>
      <c r="T14" s="143"/>
      <c r="U14" s="143"/>
    </row>
    <row r="15" spans="1:25" ht="15" customHeight="1">
      <c r="A15" s="332" t="s">
        <v>6</v>
      </c>
      <c r="B15" s="332"/>
      <c r="C15" s="332"/>
      <c r="D15" s="12"/>
      <c r="E15" s="332" t="s">
        <v>7</v>
      </c>
      <c r="F15" s="332"/>
      <c r="G15" s="332"/>
      <c r="H15" s="14"/>
      <c r="I15" s="332" t="s">
        <v>8</v>
      </c>
      <c r="J15" s="332"/>
      <c r="K15" s="332"/>
      <c r="L15" s="14"/>
      <c r="M15" s="332" t="s">
        <v>9</v>
      </c>
      <c r="N15" s="332"/>
      <c r="O15" s="332"/>
      <c r="Q15" s="143"/>
      <c r="R15" s="143"/>
      <c r="S15" s="143"/>
      <c r="T15" s="143"/>
      <c r="U15" s="143"/>
    </row>
    <row r="16" spans="1:25" ht="18" customHeight="1">
      <c r="A16" s="308">
        <f>'8. Sources of funding'!AA23</f>
        <v>0</v>
      </c>
      <c r="B16" s="309"/>
      <c r="C16" s="310"/>
      <c r="D16" s="82"/>
      <c r="E16" s="308">
        <f>'8. Sources of funding'!AA17</f>
        <v>0</v>
      </c>
      <c r="F16" s="309"/>
      <c r="G16" s="310"/>
      <c r="H16" s="73"/>
      <c r="I16" s="308">
        <f>'8. Sources of funding'!AA19</f>
        <v>0</v>
      </c>
      <c r="J16" s="309"/>
      <c r="K16" s="310"/>
      <c r="L16" s="35"/>
      <c r="M16" s="308">
        <f>'8. Sources of funding'!AA21</f>
        <v>0</v>
      </c>
      <c r="N16" s="309"/>
      <c r="O16" s="310"/>
      <c r="Q16" s="143"/>
      <c r="R16" s="143"/>
      <c r="S16" s="143"/>
      <c r="T16" s="143"/>
      <c r="U16" s="143"/>
    </row>
    <row r="17" spans="1:21" ht="25.5" customHeight="1">
      <c r="D17" s="33"/>
      <c r="E17" s="325"/>
      <c r="F17" s="326"/>
      <c r="G17" s="326"/>
      <c r="H17" s="326"/>
      <c r="I17" s="326"/>
      <c r="J17" s="326"/>
      <c r="K17" s="326"/>
      <c r="L17" s="326"/>
      <c r="M17" s="326"/>
      <c r="N17" s="326"/>
      <c r="O17" s="326"/>
      <c r="Q17" s="143"/>
      <c r="R17" s="143"/>
      <c r="S17" s="143"/>
      <c r="T17" s="143"/>
      <c r="U17" s="143"/>
    </row>
    <row r="18" spans="1:21" ht="12.75" customHeight="1">
      <c r="A18" s="315" t="s">
        <v>10</v>
      </c>
      <c r="B18" s="327"/>
      <c r="C18" s="327"/>
      <c r="D18" s="327"/>
      <c r="E18" s="327"/>
      <c r="F18" s="33"/>
      <c r="G18" s="33"/>
      <c r="H18" s="33"/>
      <c r="I18" s="13"/>
      <c r="J18" s="33"/>
      <c r="K18" s="13"/>
      <c r="L18" s="13"/>
      <c r="M18" s="13"/>
      <c r="N18" s="13"/>
      <c r="O18" s="13"/>
    </row>
    <row r="19" spans="1:21" ht="8.25" customHeight="1">
      <c r="A19" s="12"/>
      <c r="B19" s="12"/>
      <c r="C19" s="12"/>
      <c r="D19" s="13"/>
      <c r="E19" s="13"/>
      <c r="F19" s="13"/>
      <c r="G19" s="13"/>
      <c r="H19" s="13"/>
      <c r="I19" s="13"/>
      <c r="J19" s="13"/>
      <c r="K19" s="13"/>
      <c r="L19" s="13"/>
      <c r="M19" s="13"/>
      <c r="N19" s="13"/>
      <c r="O19" s="13"/>
      <c r="T19" s="143"/>
    </row>
    <row r="20" spans="1:21" ht="12.75" customHeight="1">
      <c r="A20" s="315" t="s">
        <v>11</v>
      </c>
      <c r="B20" s="315"/>
      <c r="C20" s="315"/>
      <c r="D20" s="9"/>
      <c r="E20" s="43"/>
      <c r="F20" s="9">
        <v>1</v>
      </c>
      <c r="G20" s="214" t="s">
        <v>12</v>
      </c>
      <c r="H20" s="215"/>
      <c r="I20" s="43"/>
      <c r="J20" s="9"/>
      <c r="K20" s="14" t="s">
        <v>13</v>
      </c>
      <c r="L20" s="9"/>
      <c r="M20" s="43"/>
      <c r="N20" s="9"/>
      <c r="O20" s="14" t="s">
        <v>14</v>
      </c>
      <c r="P20" s="1" t="b">
        <f>IF(OR(E20="",I20="",M20=""),FALSE,A20)</f>
        <v>0</v>
      </c>
      <c r="Q20" s="1">
        <v>1</v>
      </c>
      <c r="T20" s="143" t="str">
        <f>IF(AND(E20&gt;30,OR(I20=2,I20=4,I20=6,I20=9,I20=11)),"Error in the selected date (not exists)!",IF(AND(I20=2,E20&gt;29),"Error in the selected date (not exists)!",IF(AND(I20=2,E20&gt;28,M20&lt;&gt;2016),"Error in the selected date (not exists)!","")))</f>
        <v/>
      </c>
    </row>
    <row r="21" spans="1:21" ht="6" customHeight="1">
      <c r="Q21" s="1">
        <v>2</v>
      </c>
      <c r="T21" s="143"/>
    </row>
    <row r="22" spans="1:21" ht="12.75" customHeight="1">
      <c r="A22" s="315" t="s">
        <v>15</v>
      </c>
      <c r="B22" s="315"/>
      <c r="C22" s="315"/>
      <c r="D22" s="9"/>
      <c r="E22" s="43"/>
      <c r="F22" s="9"/>
      <c r="G22" s="214" t="s">
        <v>12</v>
      </c>
      <c r="H22" s="215"/>
      <c r="I22" s="43"/>
      <c r="J22" s="9"/>
      <c r="K22" s="14" t="s">
        <v>13</v>
      </c>
      <c r="L22" s="9"/>
      <c r="M22" s="43"/>
      <c r="N22" s="9"/>
      <c r="O22" s="14" t="s">
        <v>14</v>
      </c>
      <c r="P22" s="1" t="b">
        <f>IF(OR(E22="",I22="",M22=""),FALSE,A22)</f>
        <v>0</v>
      </c>
      <c r="Q22" s="1">
        <v>3</v>
      </c>
      <c r="T22" s="143" t="str">
        <f>IF(AND(E22&gt;30,OR(I22=2,I22=4,I22=6,I22=9,I22=11)),"Error in the selected date (not exists)!",IF(AND(I22=2,E22&gt;29),"Error in the selected date (not exists)!",IF(AND(I22=2,E22&gt;28,M22&lt;&gt;2016),"Error in the selected date (not exists)!","")))</f>
        <v/>
      </c>
    </row>
    <row r="23" spans="1:21" ht="6" customHeight="1">
      <c r="Q23" s="1">
        <v>4</v>
      </c>
      <c r="T23" s="143"/>
    </row>
    <row r="24" spans="1:21" ht="12.75" customHeight="1">
      <c r="A24" s="315" t="s">
        <v>16</v>
      </c>
      <c r="B24" s="315"/>
      <c r="C24" s="315"/>
      <c r="D24" s="315"/>
      <c r="E24" s="327"/>
      <c r="F24" s="33"/>
      <c r="G24" s="33"/>
      <c r="H24" s="33"/>
      <c r="I24" s="135" t="str">
        <f>IF(AND(R29&gt;3,R29&lt;71,A20=P20,A22=P22),R29,"")</f>
        <v/>
      </c>
      <c r="J24" s="33"/>
      <c r="K24" s="328"/>
      <c r="L24" s="329"/>
      <c r="M24" s="329"/>
      <c r="N24" s="329"/>
      <c r="O24" s="329"/>
      <c r="P24" s="1" t="b">
        <f>IF(I24="",FALSE,A24)</f>
        <v>0</v>
      </c>
      <c r="Q24" s="1">
        <v>5</v>
      </c>
      <c r="R24" s="1">
        <v>2026</v>
      </c>
      <c r="T24" s="143"/>
    </row>
    <row r="25" spans="1:21" ht="25.5" customHeight="1">
      <c r="E25" s="84" t="s">
        <v>17</v>
      </c>
      <c r="K25" s="329"/>
      <c r="L25" s="329"/>
      <c r="M25" s="329"/>
      <c r="N25" s="329"/>
      <c r="O25" s="329"/>
      <c r="Q25" s="1">
        <v>6</v>
      </c>
      <c r="R25" s="1">
        <v>2027</v>
      </c>
    </row>
    <row r="26" spans="1:21" ht="15">
      <c r="A26" s="10" t="s">
        <v>18</v>
      </c>
      <c r="B26" s="10"/>
      <c r="Q26" s="1">
        <v>7</v>
      </c>
      <c r="R26" s="1">
        <v>2028</v>
      </c>
    </row>
    <row r="27" spans="1:21">
      <c r="Q27" s="1">
        <v>8</v>
      </c>
      <c r="R27" s="1">
        <v>2029</v>
      </c>
    </row>
    <row r="28" spans="1:21" ht="6" customHeight="1">
      <c r="A28" s="31"/>
      <c r="B28" s="32"/>
      <c r="C28" s="31"/>
      <c r="D28" s="31"/>
      <c r="E28" s="32"/>
      <c r="F28" s="31"/>
      <c r="G28" s="13"/>
      <c r="H28" s="13"/>
      <c r="I28" s="34"/>
      <c r="J28" s="31"/>
      <c r="K28" s="34"/>
      <c r="L28" s="34"/>
      <c r="M28" s="34"/>
      <c r="N28" s="14"/>
      <c r="O28" s="13"/>
      <c r="Q28" s="1">
        <v>9</v>
      </c>
    </row>
    <row r="29" spans="1:21" ht="15" customHeight="1">
      <c r="A29" s="330" t="s">
        <v>19</v>
      </c>
      <c r="B29" s="331"/>
      <c r="C29" s="331"/>
      <c r="D29" s="9"/>
      <c r="E29" s="9"/>
      <c r="F29" s="9"/>
      <c r="G29" s="9"/>
      <c r="H29" s="97"/>
      <c r="I29" s="13"/>
      <c r="J29" s="9"/>
      <c r="K29" s="48"/>
      <c r="L29" s="13"/>
      <c r="M29" s="13"/>
      <c r="N29" s="13"/>
      <c r="O29" s="13"/>
      <c r="Q29" s="1">
        <v>10</v>
      </c>
      <c r="R29" s="1">
        <f>(M22-M20)*12+(I22-I20)+S29</f>
        <v>1</v>
      </c>
      <c r="S29" s="1">
        <f>IF(E22&gt;=E20,1,0)</f>
        <v>1</v>
      </c>
    </row>
    <row r="30" spans="1:21" ht="25.5" customHeight="1">
      <c r="A30" s="302" t="str">
        <f>T('2. Light Partner 1 data - SME'!C9:F9)</f>
        <v/>
      </c>
      <c r="B30" s="303"/>
      <c r="C30" s="304"/>
      <c r="D30" s="31"/>
      <c r="E30" s="190">
        <f>'2. Light Partner 1 data - SME'!C33</f>
        <v>0</v>
      </c>
      <c r="F30" s="31"/>
      <c r="Q30" s="1">
        <v>11</v>
      </c>
    </row>
    <row r="31" spans="1:21" ht="6" customHeight="1">
      <c r="A31" s="191"/>
      <c r="B31" s="192"/>
      <c r="C31" s="191"/>
      <c r="D31" s="31"/>
      <c r="E31" s="32"/>
      <c r="F31" s="31"/>
      <c r="Q31" s="1">
        <v>12</v>
      </c>
    </row>
    <row r="32" spans="1:21" ht="25.5" customHeight="1">
      <c r="A32" s="302" t="str">
        <f>T('2. Light Partner 2 data - SME'!C9:F9)</f>
        <v/>
      </c>
      <c r="B32" s="303"/>
      <c r="C32" s="304"/>
      <c r="D32" s="31"/>
      <c r="E32" s="190">
        <f>'2. Light Partner 2 data - SME'!C33</f>
        <v>0</v>
      </c>
      <c r="F32" s="31"/>
      <c r="Q32" s="1">
        <v>13</v>
      </c>
    </row>
    <row r="33" spans="1:25" ht="6" customHeight="1">
      <c r="A33" s="191"/>
      <c r="B33" s="192"/>
      <c r="C33" s="191"/>
      <c r="D33" s="31"/>
      <c r="E33" s="32"/>
      <c r="F33" s="31"/>
      <c r="Q33" s="1">
        <v>14</v>
      </c>
    </row>
    <row r="34" spans="1:25" ht="25.5" customHeight="1">
      <c r="A34" s="302" t="str">
        <f>T('2. Light Partner 3 data - SME'!C9:F9)</f>
        <v/>
      </c>
      <c r="B34" s="303"/>
      <c r="C34" s="304"/>
      <c r="D34" s="31"/>
      <c r="E34" s="190">
        <f>'2. Light Partner 3 data - SME'!C33</f>
        <v>0</v>
      </c>
      <c r="F34" s="31"/>
      <c r="Q34" s="1">
        <v>15</v>
      </c>
    </row>
    <row r="35" spans="1:25" ht="6" customHeight="1">
      <c r="A35" s="191"/>
      <c r="B35" s="193"/>
      <c r="C35" s="191"/>
      <c r="D35" s="31"/>
      <c r="E35" s="14"/>
      <c r="F35" s="31"/>
      <c r="Q35" s="1">
        <v>16</v>
      </c>
    </row>
    <row r="36" spans="1:25" ht="25.5" customHeight="1">
      <c r="A36" s="302" t="str">
        <f>T('2. Light Partner 4 data - SME'!C9:F9)</f>
        <v/>
      </c>
      <c r="B36" s="303"/>
      <c r="C36" s="304"/>
      <c r="D36" s="31"/>
      <c r="E36" s="190">
        <f>'2. Light Partner 4 data - SME'!C33</f>
        <v>0</v>
      </c>
      <c r="F36" s="31"/>
      <c r="Q36" s="1">
        <v>17</v>
      </c>
      <c r="V36" s="1">
        <f>IF($E$46="Croatia",1,IF($E$46="Hungary",2,0))</f>
        <v>0</v>
      </c>
      <c r="W36" s="1">
        <f>IF($E$48="Croatia",1,IF($E$48="Hungary",2,0))</f>
        <v>0</v>
      </c>
      <c r="X36" s="1">
        <f>IF($E$50="Croatia",1,IF($E$50="Hungary",2,0))</f>
        <v>0</v>
      </c>
      <c r="Y36" s="1">
        <f>IF($E$52="Croatia",1,IF($E$52="Hungary",2,0))</f>
        <v>0</v>
      </c>
    </row>
    <row r="37" spans="1:25" ht="6" customHeight="1">
      <c r="A37" s="191"/>
      <c r="B37" s="192"/>
      <c r="C37" s="191"/>
      <c r="D37" s="31"/>
      <c r="E37" s="32"/>
      <c r="F37" s="31"/>
      <c r="Q37" s="1">
        <v>14</v>
      </c>
    </row>
    <row r="38" spans="1:25" ht="25.5" customHeight="1">
      <c r="A38" s="302" t="str">
        <f>T('2. Light Partner 3 data - R&amp;D'!C9:F9)</f>
        <v/>
      </c>
      <c r="B38" s="303"/>
      <c r="C38" s="304"/>
      <c r="D38" s="31"/>
      <c r="E38" s="190">
        <f>'2. Light Partner 3 data - R&amp;D'!C33</f>
        <v>0</v>
      </c>
      <c r="F38" s="31"/>
      <c r="Q38" s="1">
        <v>15</v>
      </c>
    </row>
    <row r="39" spans="1:25" ht="6" customHeight="1">
      <c r="A39" s="191"/>
      <c r="B39" s="193"/>
      <c r="C39" s="191"/>
      <c r="D39" s="31"/>
      <c r="E39" s="14"/>
      <c r="F39" s="31"/>
      <c r="Q39" s="1">
        <v>16</v>
      </c>
    </row>
    <row r="40" spans="1:25" ht="25.5" customHeight="1">
      <c r="A40" s="302" t="str">
        <f>T('2. Light Partner 4 data - R&amp;D'!C9:F9)</f>
        <v/>
      </c>
      <c r="B40" s="303"/>
      <c r="C40" s="304"/>
      <c r="D40" s="31"/>
      <c r="E40" s="190">
        <f>'2. Light Partner 4 data - R&amp;D'!C33</f>
        <v>0</v>
      </c>
      <c r="F40" s="31"/>
      <c r="Q40" s="1">
        <v>17</v>
      </c>
      <c r="V40" s="1">
        <f>IF($E$46="Croatia",1,IF($E$46="Hungary",2,0))</f>
        <v>0</v>
      </c>
      <c r="W40" s="1">
        <f>IF($E$48="Croatia",1,IF($E$48="Hungary",2,0))</f>
        <v>0</v>
      </c>
      <c r="X40" s="1">
        <f>IF($E$50="Croatia",1,IF($E$50="Hungary",2,0))</f>
        <v>0</v>
      </c>
      <c r="Y40" s="1">
        <f>IF($E$52="Croatia",1,IF($E$52="Hungary",2,0))</f>
        <v>0</v>
      </c>
    </row>
    <row r="41" spans="1:25" ht="6" customHeight="1">
      <c r="A41" s="31"/>
      <c r="B41" s="14"/>
      <c r="C41" s="31"/>
      <c r="D41" s="31"/>
      <c r="E41" s="14"/>
      <c r="F41" s="31"/>
      <c r="G41" s="13"/>
      <c r="H41" s="13"/>
      <c r="I41" s="14"/>
      <c r="J41" s="31"/>
      <c r="K41" s="14"/>
      <c r="L41" s="14"/>
      <c r="M41" s="14"/>
      <c r="N41" s="14"/>
      <c r="O41" s="13"/>
      <c r="Q41" s="1">
        <v>18</v>
      </c>
      <c r="T41" s="17"/>
    </row>
    <row r="42" spans="1:25" ht="15">
      <c r="A42" s="10" t="s">
        <v>21</v>
      </c>
      <c r="B42" s="16"/>
      <c r="C42" s="16"/>
      <c r="D42" s="16"/>
      <c r="E42" s="16"/>
      <c r="F42" s="16"/>
      <c r="G42" s="16"/>
      <c r="H42" s="16"/>
      <c r="J42" s="16"/>
      <c r="Q42" s="1">
        <v>19</v>
      </c>
      <c r="T42" s="3" t="s">
        <v>20</v>
      </c>
      <c r="U42" s="1" t="s">
        <v>22</v>
      </c>
      <c r="V42" s="1" t="str">
        <f>IF($V$36=1,U45,IF($V$36=2,U42,""))</f>
        <v/>
      </c>
      <c r="W42" s="1" t="str">
        <f>IF($W$36=1,U45,IF($W$36=2,U42,""))</f>
        <v/>
      </c>
      <c r="X42" s="1" t="str">
        <f>IF($X$36=1,U45,IF($X$36=2,U42,""))</f>
        <v/>
      </c>
      <c r="Y42" s="1" t="str">
        <f>IF($Y$36=1,U45,IF($Y$36=2,U42,""))</f>
        <v/>
      </c>
    </row>
    <row r="43" spans="1:25" ht="15">
      <c r="A43" s="10"/>
      <c r="B43" s="10"/>
      <c r="C43" s="10"/>
      <c r="D43" s="10"/>
      <c r="E43" s="10"/>
      <c r="F43" s="10"/>
      <c r="G43" s="10"/>
      <c r="H43" s="10"/>
      <c r="J43" s="10"/>
      <c r="Q43" s="1">
        <v>20</v>
      </c>
      <c r="T43" s="3" t="s">
        <v>23</v>
      </c>
      <c r="U43" s="1" t="s">
        <v>24</v>
      </c>
      <c r="V43" s="1" t="str">
        <f>IF($V$36=1,U46,IF($V$36=2,U43,""))</f>
        <v/>
      </c>
      <c r="W43" s="1" t="str">
        <f>IF($W$36=1,U46,IF($W$36=2,U43,""))</f>
        <v/>
      </c>
      <c r="X43" s="1" t="str">
        <f>IF($X$36=1,U46,IF($X$36=2,U43,""))</f>
        <v/>
      </c>
      <c r="Y43" s="1" t="str">
        <f>IF($Y$36=1,U46,IF($Y$36=2,U43,""))</f>
        <v/>
      </c>
    </row>
    <row r="44" spans="1:25" ht="24.75" customHeight="1">
      <c r="A44" s="30"/>
      <c r="B44" s="305" t="s">
        <v>25</v>
      </c>
      <c r="C44" s="306"/>
      <c r="D44" s="30"/>
      <c r="E44" s="31" t="s">
        <v>26</v>
      </c>
      <c r="F44" s="30"/>
      <c r="G44" s="305" t="s">
        <v>27</v>
      </c>
      <c r="H44" s="307"/>
      <c r="I44" s="307"/>
      <c r="J44" s="48"/>
      <c r="K44" s="305" t="s">
        <v>28</v>
      </c>
      <c r="L44" s="306"/>
      <c r="M44" s="306"/>
      <c r="N44" s="306"/>
      <c r="O44" s="307"/>
      <c r="Q44" s="1">
        <v>21</v>
      </c>
      <c r="T44" s="3"/>
      <c r="U44" s="1" t="s">
        <v>29</v>
      </c>
      <c r="V44" s="1" t="str">
        <f>IF($V$36=1,U47,IF($V$36=2,U44,""))</f>
        <v/>
      </c>
      <c r="W44" s="1" t="str">
        <f>IF($W$36=1,U47,IF($W$36=2,U44,""))</f>
        <v/>
      </c>
      <c r="X44" s="1" t="str">
        <f>IF($X$36=1,U47,IF($X$36=2,U44,""))</f>
        <v/>
      </c>
      <c r="Y44" s="1" t="str">
        <f>IF($Y$36=1,U47,IF($Y$36=2,U44,""))</f>
        <v/>
      </c>
    </row>
    <row r="45" spans="1:25" ht="6" customHeight="1">
      <c r="A45" s="30"/>
      <c r="B45" s="31"/>
      <c r="C45" s="30"/>
      <c r="D45" s="30"/>
      <c r="E45" s="30"/>
      <c r="F45" s="30"/>
      <c r="I45" s="14"/>
      <c r="J45" s="30"/>
      <c r="K45" s="32"/>
      <c r="L45" s="32"/>
      <c r="M45" s="32"/>
      <c r="N45" s="31"/>
      <c r="Q45" s="1">
        <v>22</v>
      </c>
      <c r="U45" s="17" t="s">
        <v>30</v>
      </c>
      <c r="V45" s="1" t="str">
        <f>IF($V$36=1,U48,IF($V$36=2,U53,""))</f>
        <v/>
      </c>
      <c r="W45" s="1" t="str">
        <f>IF($W$36=1,U48,IF($W$36=2,U53,""))</f>
        <v/>
      </c>
      <c r="X45" s="1" t="str">
        <f>IF($X$36=1,U48,IF($X$36=2,U53,""))</f>
        <v/>
      </c>
      <c r="Y45" s="1" t="str">
        <f>IF($Y$36=1,U48,IF($Y$36=2,U53,""))</f>
        <v/>
      </c>
    </row>
    <row r="46" spans="1:25" ht="25.5" customHeight="1">
      <c r="A46" s="31">
        <v>1</v>
      </c>
      <c r="B46" s="297"/>
      <c r="C46" s="298"/>
      <c r="D46" s="31"/>
      <c r="E46" s="181"/>
      <c r="F46" s="31"/>
      <c r="G46" s="299"/>
      <c r="H46" s="300"/>
      <c r="I46" s="301"/>
      <c r="J46" s="31"/>
      <c r="K46" s="333"/>
      <c r="L46" s="334"/>
      <c r="M46" s="334"/>
      <c r="N46" s="334"/>
      <c r="O46" s="335"/>
      <c r="Q46" s="1">
        <v>23</v>
      </c>
      <c r="R46" s="1" t="str">
        <f>IF(A30&lt;&gt;"",A30,"")</f>
        <v/>
      </c>
      <c r="U46" s="17" t="s">
        <v>31</v>
      </c>
      <c r="V46" s="1" t="str">
        <f>IF($V$36=1,U49,IF($V$36=2,"",""))</f>
        <v/>
      </c>
      <c r="W46" s="1" t="str">
        <f t="shared" ref="W46:W51" si="0">IF($W$36=1,U49,IF($W$36=2,"",""))</f>
        <v/>
      </c>
      <c r="X46" s="1" t="str">
        <f t="shared" ref="X46:X51" si="1">IF($X$36=1,U49,IF($X$36=2,"",""))</f>
        <v/>
      </c>
      <c r="Y46" s="1" t="str">
        <f>IF($Y$36=1,U49,IF($Y$36=2,"",""))</f>
        <v/>
      </c>
    </row>
    <row r="47" spans="1:25" ht="6" customHeight="1">
      <c r="A47" s="31"/>
      <c r="B47" s="32"/>
      <c r="C47" s="31"/>
      <c r="D47" s="31"/>
      <c r="E47" s="32"/>
      <c r="F47" s="31"/>
      <c r="I47" s="34"/>
      <c r="J47" s="31"/>
      <c r="K47" s="34"/>
      <c r="L47" s="34"/>
      <c r="M47" s="34"/>
      <c r="N47" s="14"/>
      <c r="Q47" s="1">
        <v>24</v>
      </c>
      <c r="R47" s="1" t="str">
        <f>IF(A32&lt;&gt;"",A32,"")</f>
        <v/>
      </c>
      <c r="U47" s="17" t="s">
        <v>32</v>
      </c>
      <c r="V47" s="1" t="str">
        <f>IF($V$36=1,U50,IF($V$36=2,"",""))</f>
        <v/>
      </c>
      <c r="W47" s="1" t="str">
        <f t="shared" si="0"/>
        <v/>
      </c>
      <c r="X47" s="1" t="str">
        <f t="shared" si="1"/>
        <v/>
      </c>
      <c r="Y47" s="1" t="str">
        <f>IF($Y$36=1,U50,IF($Y$36=2,"",""))</f>
        <v/>
      </c>
    </row>
    <row r="48" spans="1:25" ht="25.5" customHeight="1">
      <c r="A48" s="31">
        <v>2</v>
      </c>
      <c r="B48" s="297"/>
      <c r="C48" s="298"/>
      <c r="D48" s="31"/>
      <c r="E48" s="181"/>
      <c r="F48" s="31"/>
      <c r="G48" s="299"/>
      <c r="H48" s="300"/>
      <c r="I48" s="301"/>
      <c r="J48" s="31"/>
      <c r="K48" s="333"/>
      <c r="L48" s="334"/>
      <c r="M48" s="334"/>
      <c r="N48" s="334"/>
      <c r="O48" s="335"/>
      <c r="Q48" s="1">
        <v>25</v>
      </c>
      <c r="R48" s="1" t="str">
        <f>IF(A34&lt;&gt;"",A34,"")</f>
        <v/>
      </c>
      <c r="U48" s="17" t="s">
        <v>33</v>
      </c>
      <c r="V48" s="1" t="str">
        <f>IF($V$36=1,U51,IF($V$36=2,"",""))</f>
        <v/>
      </c>
      <c r="W48" s="1" t="str">
        <f t="shared" si="0"/>
        <v/>
      </c>
      <c r="X48" s="1" t="str">
        <f t="shared" si="1"/>
        <v/>
      </c>
      <c r="Y48" s="1" t="str">
        <f>IF($Y$36=1,U51,IF($Y$36=2,"",""))</f>
        <v/>
      </c>
    </row>
    <row r="49" spans="1:25" ht="6" customHeight="1">
      <c r="A49" s="31"/>
      <c r="B49" s="32"/>
      <c r="C49" s="31"/>
      <c r="D49" s="31"/>
      <c r="E49" s="32"/>
      <c r="F49" s="31"/>
      <c r="I49" s="34"/>
      <c r="J49" s="31"/>
      <c r="K49" s="34"/>
      <c r="L49" s="34"/>
      <c r="M49" s="34"/>
      <c r="N49" s="14"/>
      <c r="Q49" s="1">
        <v>26</v>
      </c>
      <c r="R49" s="1" t="str">
        <f>IF(A36&lt;&gt;"",A36,"")</f>
        <v/>
      </c>
      <c r="U49" s="17" t="s">
        <v>34</v>
      </c>
      <c r="V49" s="1" t="str">
        <f>IF($V$36=1,U52,IF($V$36=2,"",""))</f>
        <v/>
      </c>
      <c r="W49" s="1" t="str">
        <f t="shared" si="0"/>
        <v/>
      </c>
      <c r="X49" s="1" t="str">
        <f t="shared" si="1"/>
        <v/>
      </c>
      <c r="Y49" s="1" t="str">
        <f>IF($Y$36=1,U52,IF($Y$36=2,"",""))</f>
        <v/>
      </c>
    </row>
    <row r="50" spans="1:25" ht="25.5" customHeight="1">
      <c r="A50" s="31">
        <v>3</v>
      </c>
      <c r="B50" s="297"/>
      <c r="C50" s="298"/>
      <c r="D50" s="31"/>
      <c r="E50" s="216"/>
      <c r="F50" s="31"/>
      <c r="G50" s="299"/>
      <c r="H50" s="300"/>
      <c r="I50" s="301"/>
      <c r="J50" s="31"/>
      <c r="K50" s="333"/>
      <c r="L50" s="334"/>
      <c r="M50" s="334"/>
      <c r="N50" s="334"/>
      <c r="O50" s="335"/>
      <c r="Q50" s="1">
        <v>27</v>
      </c>
      <c r="R50" s="1" t="str">
        <f>IF(A38&lt;&gt;"",A38,"")</f>
        <v/>
      </c>
      <c r="U50" s="17" t="s">
        <v>35</v>
      </c>
      <c r="V50" s="1" t="str">
        <f>IF($V$36=1,U53,IF($V$36=2,"",""))</f>
        <v/>
      </c>
      <c r="W50" s="1" t="str">
        <f t="shared" si="0"/>
        <v/>
      </c>
      <c r="X50" s="1" t="str">
        <f t="shared" si="1"/>
        <v/>
      </c>
      <c r="Y50" s="1" t="str">
        <f>IF($Y$36=1,U53,IF($Y$36=2,"",""))</f>
        <v/>
      </c>
    </row>
    <row r="51" spans="1:25" ht="6" customHeight="1">
      <c r="A51" s="31"/>
      <c r="B51" s="14"/>
      <c r="C51" s="31"/>
      <c r="D51" s="31"/>
      <c r="E51" s="14"/>
      <c r="F51" s="31"/>
      <c r="I51" s="14"/>
      <c r="J51" s="31"/>
      <c r="K51" s="14"/>
      <c r="L51" s="14"/>
      <c r="M51" s="14"/>
      <c r="N51" s="14"/>
      <c r="Q51" s="1">
        <v>28</v>
      </c>
      <c r="R51" s="1" t="str">
        <f>IF(A40&lt;&gt;"",A40,"")</f>
        <v/>
      </c>
      <c r="U51" s="17" t="s">
        <v>36</v>
      </c>
      <c r="V51" s="212"/>
      <c r="W51" s="1" t="str">
        <f t="shared" si="0"/>
        <v/>
      </c>
      <c r="X51" s="1" t="str">
        <f t="shared" si="1"/>
        <v/>
      </c>
      <c r="Y51" s="143"/>
    </row>
    <row r="52" spans="1:25" ht="25.5" customHeight="1">
      <c r="A52" s="31">
        <v>4</v>
      </c>
      <c r="B52" s="297"/>
      <c r="C52" s="298"/>
      <c r="D52" s="31"/>
      <c r="E52" s="181"/>
      <c r="F52" s="31"/>
      <c r="G52" s="299"/>
      <c r="H52" s="300"/>
      <c r="I52" s="301"/>
      <c r="J52" s="31"/>
      <c r="K52" s="333"/>
      <c r="L52" s="334"/>
      <c r="M52" s="334"/>
      <c r="N52" s="334"/>
      <c r="O52" s="335"/>
      <c r="Q52" s="1">
        <v>29</v>
      </c>
      <c r="U52" s="17" t="s">
        <v>37</v>
      </c>
      <c r="V52" s="212"/>
      <c r="W52" s="212"/>
      <c r="X52" s="212"/>
      <c r="Y52" s="143"/>
    </row>
    <row r="53" spans="1:25" ht="6" customHeight="1">
      <c r="A53" s="31"/>
      <c r="B53" s="14"/>
      <c r="C53" s="31"/>
      <c r="D53" s="31"/>
      <c r="E53" s="14"/>
      <c r="F53" s="31"/>
      <c r="I53" s="14"/>
      <c r="J53" s="31"/>
      <c r="K53" s="14"/>
      <c r="L53" s="14"/>
      <c r="M53" s="14"/>
      <c r="N53" s="14"/>
      <c r="Q53" s="1">
        <v>30</v>
      </c>
      <c r="U53" s="3" t="s">
        <v>38</v>
      </c>
      <c r="V53" s="212"/>
      <c r="W53" s="212"/>
      <c r="X53" s="212"/>
      <c r="Y53" s="143"/>
    </row>
    <row r="54" spans="1:25" ht="6" customHeight="1">
      <c r="A54" s="31"/>
      <c r="B54" s="32"/>
      <c r="C54" s="31"/>
      <c r="D54" s="31"/>
      <c r="E54" s="32"/>
      <c r="F54" s="31"/>
      <c r="I54" s="34"/>
      <c r="J54" s="31"/>
      <c r="K54" s="34"/>
      <c r="L54" s="34"/>
      <c r="M54" s="34"/>
      <c r="N54" s="14"/>
      <c r="Q54" s="1">
        <v>26</v>
      </c>
      <c r="R54" s="1" t="str">
        <f>IF(A41&lt;&gt;"",A41,"")</f>
        <v/>
      </c>
      <c r="U54" s="17" t="s">
        <v>34</v>
      </c>
      <c r="V54" s="1" t="str">
        <f>IF($V$36=1,U57,IF($V$36=2,"",""))</f>
        <v/>
      </c>
      <c r="W54" s="1" t="str">
        <f>IF($W$36=1,U57,IF($W$36=2,"",""))</f>
        <v/>
      </c>
      <c r="X54" s="1" t="str">
        <f>IF($X$36=1,U57,IF($X$36=2,"",""))</f>
        <v/>
      </c>
      <c r="Y54" s="1" t="str">
        <f>IF($Y$36=1,U57,IF($Y$36=2,"",""))</f>
        <v/>
      </c>
    </row>
    <row r="55" spans="1:25" ht="25.5" customHeight="1">
      <c r="A55" s="31">
        <v>5</v>
      </c>
      <c r="B55" s="297"/>
      <c r="C55" s="298"/>
      <c r="D55" s="31"/>
      <c r="E55" s="216"/>
      <c r="F55" s="31"/>
      <c r="G55" s="299"/>
      <c r="H55" s="300"/>
      <c r="I55" s="301"/>
      <c r="J55" s="31"/>
      <c r="K55" s="333"/>
      <c r="L55" s="334"/>
      <c r="M55" s="334"/>
      <c r="N55" s="334"/>
      <c r="O55" s="335"/>
      <c r="Q55" s="1">
        <v>27</v>
      </c>
      <c r="U55" s="17" t="s">
        <v>35</v>
      </c>
      <c r="V55" s="1" t="str">
        <f>IF($V$36=1,U58,IF($V$36=2,"",""))</f>
        <v/>
      </c>
      <c r="W55" s="1" t="str">
        <f>IF($W$36=1,U58,IF($W$36=2,"",""))</f>
        <v/>
      </c>
      <c r="X55" s="1" t="str">
        <f>IF($X$36=1,U58,IF($X$36=2,"",""))</f>
        <v/>
      </c>
      <c r="Y55" s="1" t="str">
        <f>IF($Y$36=1,U58,IF($Y$36=2,"",""))</f>
        <v/>
      </c>
    </row>
    <row r="56" spans="1:25" ht="6" customHeight="1">
      <c r="A56" s="31"/>
      <c r="B56" s="14"/>
      <c r="C56" s="31"/>
      <c r="D56" s="31"/>
      <c r="E56" s="14"/>
      <c r="F56" s="31"/>
      <c r="I56" s="14"/>
      <c r="J56" s="31"/>
      <c r="K56" s="14"/>
      <c r="L56" s="14"/>
      <c r="M56" s="14"/>
      <c r="N56" s="14"/>
      <c r="Q56" s="1">
        <v>28</v>
      </c>
      <c r="U56" s="17" t="s">
        <v>36</v>
      </c>
      <c r="V56" s="212"/>
      <c r="W56" s="1" t="str">
        <f>IF($W$36=1,U59,IF($W$36=2,"",""))</f>
        <v/>
      </c>
      <c r="X56" s="1" t="str">
        <f>IF($X$36=1,U59,IF($X$36=2,"",""))</f>
        <v/>
      </c>
      <c r="Y56" s="143"/>
    </row>
    <row r="57" spans="1:25" ht="25.5" customHeight="1">
      <c r="A57" s="31">
        <v>6</v>
      </c>
      <c r="B57" s="297"/>
      <c r="C57" s="298"/>
      <c r="D57" s="31"/>
      <c r="E57" s="181"/>
      <c r="F57" s="31"/>
      <c r="G57" s="299"/>
      <c r="H57" s="300"/>
      <c r="I57" s="301"/>
      <c r="J57" s="31"/>
      <c r="K57" s="333"/>
      <c r="L57" s="334"/>
      <c r="M57" s="334"/>
      <c r="N57" s="334"/>
      <c r="O57" s="335"/>
      <c r="Q57" s="1">
        <v>29</v>
      </c>
      <c r="U57" s="17" t="s">
        <v>37</v>
      </c>
      <c r="V57" s="212"/>
      <c r="W57" s="212"/>
      <c r="X57" s="212"/>
      <c r="Y57" s="143"/>
    </row>
    <row r="58" spans="1:25">
      <c r="R58" s="2"/>
      <c r="V58" s="212"/>
      <c r="W58" s="212"/>
      <c r="X58" s="212"/>
      <c r="Y58" s="143"/>
    </row>
    <row r="59" spans="1:25">
      <c r="R59" s="2"/>
      <c r="S59" s="2"/>
      <c r="V59" s="213"/>
      <c r="W59" s="213"/>
      <c r="X59" s="213"/>
      <c r="Y59" s="143"/>
    </row>
    <row r="60" spans="1:25">
      <c r="R60" s="2"/>
      <c r="V60" s="213"/>
      <c r="W60" s="213"/>
      <c r="X60" s="213"/>
      <c r="Y60" s="143"/>
    </row>
    <row r="61" spans="1:25">
      <c r="R61" s="2"/>
      <c r="V61" s="140"/>
      <c r="W61" s="140"/>
      <c r="X61" s="140"/>
    </row>
    <row r="62" spans="1:25">
      <c r="R62" s="2"/>
      <c r="V62" s="140"/>
      <c r="W62" s="140"/>
      <c r="X62" s="140"/>
    </row>
    <row r="63" spans="1:25">
      <c r="R63" s="2"/>
      <c r="V63" s="140"/>
      <c r="W63" s="140"/>
      <c r="X63" s="140"/>
    </row>
    <row r="65" spans="18:18" ht="16.5">
      <c r="R65" s="157"/>
    </row>
    <row r="69" spans="18:18" ht="16.5">
      <c r="R69" s="158"/>
    </row>
  </sheetData>
  <sheetProtection selectLockedCells="1"/>
  <mergeCells count="50">
    <mergeCell ref="A32:C32"/>
    <mergeCell ref="B55:C55"/>
    <mergeCell ref="G55:I55"/>
    <mergeCell ref="K55:O55"/>
    <mergeCell ref="B57:C57"/>
    <mergeCell ref="G57:I57"/>
    <mergeCell ref="K57:O57"/>
    <mergeCell ref="K48:O48"/>
    <mergeCell ref="K44:O44"/>
    <mergeCell ref="K52:O52"/>
    <mergeCell ref="K50:O50"/>
    <mergeCell ref="G52:I52"/>
    <mergeCell ref="G50:I50"/>
    <mergeCell ref="G46:I46"/>
    <mergeCell ref="K46:O46"/>
    <mergeCell ref="B52:C52"/>
    <mergeCell ref="A6:O6"/>
    <mergeCell ref="A4:O4"/>
    <mergeCell ref="C9:M9"/>
    <mergeCell ref="A30:C30"/>
    <mergeCell ref="M16:O16"/>
    <mergeCell ref="E17:O17"/>
    <mergeCell ref="A18:E18"/>
    <mergeCell ref="A20:C20"/>
    <mergeCell ref="A22:C22"/>
    <mergeCell ref="A24:E24"/>
    <mergeCell ref="K24:O25"/>
    <mergeCell ref="A29:C29"/>
    <mergeCell ref="A15:C15"/>
    <mergeCell ref="E15:G15"/>
    <mergeCell ref="I15:K15"/>
    <mergeCell ref="M15:O15"/>
    <mergeCell ref="A16:C16"/>
    <mergeCell ref="E16:G16"/>
    <mergeCell ref="I16:K16"/>
    <mergeCell ref="C7:M7"/>
    <mergeCell ref="E8:K8"/>
    <mergeCell ref="A12:C12"/>
    <mergeCell ref="M12:O12"/>
    <mergeCell ref="M13:O13"/>
    <mergeCell ref="B48:C48"/>
    <mergeCell ref="G48:I48"/>
    <mergeCell ref="B50:C50"/>
    <mergeCell ref="A34:C34"/>
    <mergeCell ref="A36:C36"/>
    <mergeCell ref="B44:C44"/>
    <mergeCell ref="G44:I44"/>
    <mergeCell ref="B46:C46"/>
    <mergeCell ref="A38:C38"/>
    <mergeCell ref="A40:C40"/>
  </mergeCells>
  <phoneticPr fontId="3" type="noConversion"/>
  <conditionalFormatting sqref="A20:B20">
    <cfRule type="cellIs" dxfId="242" priority="2" stopIfTrue="1" operator="notEqual">
      <formula>$P$20</formula>
    </cfRule>
  </conditionalFormatting>
  <conditionalFormatting sqref="A22:C22">
    <cfRule type="cellIs" dxfId="241" priority="3" stopIfTrue="1" operator="notEqual">
      <formula>$P$22</formula>
    </cfRule>
  </conditionalFormatting>
  <conditionalFormatting sqref="A24:C24 E24">
    <cfRule type="cellIs" dxfId="240" priority="6" stopIfTrue="1" operator="notEqual">
      <formula>$P$24</formula>
    </cfRule>
  </conditionalFormatting>
  <conditionalFormatting sqref="E8 N8">
    <cfRule type="cellIs" dxfId="239" priority="12" stopIfTrue="1" operator="notEqual">
      <formula>$Q$8</formula>
    </cfRule>
  </conditionalFormatting>
  <conditionalFormatting sqref="E25">
    <cfRule type="cellIs" dxfId="238" priority="4" stopIfTrue="1" operator="equal">
      <formula>$T$20</formula>
    </cfRule>
    <cfRule type="cellIs" dxfId="237" priority="5" stopIfTrue="1" operator="equal">
      <formula>$T$22</formula>
    </cfRule>
  </conditionalFormatting>
  <conditionalFormatting sqref="E17:O17">
    <cfRule type="cellIs" dxfId="236" priority="7" stopIfTrue="1" operator="equal">
      <formula>$Q$13</formula>
    </cfRule>
  </conditionalFormatting>
  <conditionalFormatting sqref="K24:O25">
    <cfRule type="cellIs" dxfId="235" priority="1" stopIfTrue="1" operator="equal">
      <formula>$X$24</formula>
    </cfRule>
  </conditionalFormatting>
  <conditionalFormatting sqref="L7">
    <cfRule type="cellIs" dxfId="234" priority="15" stopIfTrue="1" operator="notEqual">
      <formula>#REF!</formula>
    </cfRule>
  </conditionalFormatting>
  <dataValidations count="11">
    <dataValidation type="textLength" allowBlank="1" showInputMessage="1" showErrorMessage="1" sqref="K48:N48 K50:N50 K52:N52 K46 K55:N55 K57:N57" xr:uid="{A87D3D25-E83F-491B-BA20-23B338910324}">
      <formula1>0</formula1>
      <formula2>80</formula2>
    </dataValidation>
    <dataValidation type="textLength" operator="lessThanOrEqual" allowBlank="1" showInputMessage="1" showErrorMessage="1" sqref="C9:M9" xr:uid="{114096D7-B4CE-4BAA-AAE3-2879ABFB17A4}">
      <formula1>200</formula1>
    </dataValidation>
    <dataValidation type="list" allowBlank="1" showInputMessage="1" showErrorMessage="1" sqref="F22 F20 D20 D22 J20 J22" xr:uid="{FBB548E6-A656-4965-B3BA-311715343874}">
      <formula1>$P$1:$P$24</formula1>
    </dataValidation>
    <dataValidation type="list" allowBlank="1" showInputMessage="1" showErrorMessage="1" sqref="L22 N22 L20 N20" xr:uid="{0EA9034D-7E30-4059-B283-C4B7D71F0A03}">
      <formula1>$Q$1:$Q$5</formula1>
    </dataValidation>
    <dataValidation type="list" allowBlank="1" showInputMessage="1" showErrorMessage="1" sqref="E47 B47" xr:uid="{946631EF-6491-42DF-9E1E-BF63C529CBA3}">
      <formula1>#REF!</formula1>
    </dataValidation>
    <dataValidation type="list" allowBlank="1" showInputMessage="1" showErrorMessage="1" sqref="M20 M22" xr:uid="{FC6B51AE-F7FB-4878-8C4B-6580363A4EBE}">
      <formula1>$R$24:$R$27</formula1>
    </dataValidation>
    <dataValidation type="list" allowBlank="1" showInputMessage="1" showErrorMessage="1" sqref="I22 I20" xr:uid="{DBFE4609-2F7E-4B19-9ED5-107B59A975D1}">
      <formula1>$Q$20:$Q$31</formula1>
    </dataValidation>
    <dataValidation type="list" allowBlank="1" showInputMessage="1" showErrorMessage="1" sqref="E22 E20" xr:uid="{78F0FD6E-6B57-4F4D-9336-8D28B3E9A188}">
      <formula1>$Q$20:$Q$54</formula1>
    </dataValidation>
    <dataValidation type="list" allowBlank="1" showInputMessage="1" showErrorMessage="1" sqref="G46:I46 G48:I48 G50:I50 G52:I52 G55:I55 G57:I57" xr:uid="{10DEF055-DB23-4AFE-825E-3CC9FB081B4C}">
      <formula1>$U$42:$U$53</formula1>
    </dataValidation>
    <dataValidation type="list" allowBlank="1" showInputMessage="1" showErrorMessage="1" sqref="E46 E52 E50 E48 E57 E55" xr:uid="{78582A6B-5C03-4D53-ACB7-95A77517D580}">
      <formula1>$T$42:$T$43</formula1>
    </dataValidation>
    <dataValidation type="list" allowBlank="1" showInputMessage="1" showErrorMessage="1" sqref="B46:C46 B48:C48 B50:C50 B52:C52 B55:C55 B57:C57" xr:uid="{736945F3-6C45-49AF-A0CC-8CC3579A68A2}">
      <formula1>$R$46:$R$51</formula1>
    </dataValidation>
  </dataValidations>
  <pageMargins left="0.9055118110236221" right="0.31496062992125984" top="0.74803149606299213" bottom="0.39370078740157483" header="0.31496062992125984" footer="0.11811023622047245"/>
  <pageSetup scale="75" orientation="portrait" horizontalDpi="300" verticalDpi="300" r:id="rId1"/>
  <headerFooter>
    <oddFooter xml:space="preserve">&amp;C&amp;"Arial,Italic"&amp;8&amp;A&amp;R&amp;"Arial,Italic"&amp;8Page &amp;P of &amp;N &amp;"Arial,Regular"&amp;10  </oddFooter>
  </headerFooter>
  <rowBreaks count="2" manualBreakCount="2">
    <brk id="41" max="16383" man="1"/>
    <brk id="7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8A0FA-CFD4-403E-B60A-846A97122AF2}">
  <dimension ref="A1:O93"/>
  <sheetViews>
    <sheetView topLeftCell="A2" zoomScale="110" zoomScaleNormal="110" workbookViewId="0">
      <selection activeCell="E48" sqref="E48"/>
    </sheetView>
  </sheetViews>
  <sheetFormatPr defaultRowHeight="18" customHeight="1"/>
  <cols>
    <col min="1" max="2" width="14.85546875" style="1" customWidth="1"/>
    <col min="3" max="3" width="18.85546875" style="1" customWidth="1"/>
    <col min="4" max="4" width="10.7109375" style="1" customWidth="1"/>
    <col min="5" max="5" width="18.85546875" style="1" customWidth="1"/>
    <col min="6" max="6" width="12.42578125" style="1" customWidth="1"/>
    <col min="7" max="8" width="27.7109375" style="1" hidden="1" customWidth="1"/>
    <col min="9" max="9" width="11" style="1" hidden="1" customWidth="1"/>
    <col min="10" max="10" width="12.42578125" style="1" customWidth="1"/>
    <col min="11" max="13" width="9.140625" style="1" customWidth="1"/>
    <col min="14" max="14" width="32" style="1" customWidth="1"/>
    <col min="15" max="15" width="9.140625" style="1" customWidth="1"/>
    <col min="16" max="16384" width="9.140625" style="1"/>
  </cols>
  <sheetData>
    <row r="1" spans="1:15" ht="18" hidden="1" customHeight="1">
      <c r="G1" s="5"/>
      <c r="J1" s="201"/>
      <c r="K1" s="22"/>
    </row>
    <row r="2" spans="1:15" ht="18" customHeight="1">
      <c r="A2" s="340" t="s">
        <v>39</v>
      </c>
      <c r="B2" s="341"/>
      <c r="C2" s="341"/>
      <c r="D2" s="341"/>
      <c r="E2" s="341"/>
      <c r="F2" s="341"/>
      <c r="G2" s="5"/>
    </row>
    <row r="3" spans="1:15" ht="11.25" customHeight="1">
      <c r="A3" s="11"/>
    </row>
    <row r="4" spans="1:15" ht="15" customHeight="1">
      <c r="A4" s="16" t="s">
        <v>40</v>
      </c>
    </row>
    <row r="5" spans="1:15" ht="46.5" customHeight="1">
      <c r="A5" s="342" t="s">
        <v>41</v>
      </c>
      <c r="B5" s="343"/>
      <c r="C5" s="336"/>
      <c r="D5" s="344"/>
      <c r="E5" s="344"/>
      <c r="F5" s="345"/>
      <c r="I5" s="1" t="b">
        <f>IF(C5="",FALSE,A5)</f>
        <v>0</v>
      </c>
    </row>
    <row r="6" spans="1:15" ht="6" customHeight="1">
      <c r="A6" s="12"/>
      <c r="B6" s="9"/>
      <c r="C6" s="9"/>
      <c r="D6" s="9"/>
      <c r="E6" s="9"/>
      <c r="F6" s="9"/>
      <c r="G6" s="17"/>
    </row>
    <row r="7" spans="1:15" ht="46.5" customHeight="1">
      <c r="A7" s="315" t="s">
        <v>42</v>
      </c>
      <c r="B7" s="339"/>
      <c r="C7" s="336"/>
      <c r="D7" s="344"/>
      <c r="E7" s="344"/>
      <c r="F7" s="345"/>
      <c r="G7" s="17"/>
      <c r="I7" s="1" t="b">
        <f>IF(C7="",FALSE,A7)</f>
        <v>0</v>
      </c>
    </row>
    <row r="8" spans="1:15" ht="6" customHeight="1">
      <c r="A8" s="12"/>
      <c r="B8" s="9"/>
      <c r="C8" s="9"/>
      <c r="D8" s="9"/>
      <c r="E8" s="9"/>
      <c r="F8" s="9"/>
      <c r="G8" s="17"/>
    </row>
    <row r="9" spans="1:15" ht="25.5" customHeight="1">
      <c r="A9" s="342" t="s">
        <v>43</v>
      </c>
      <c r="B9" s="343"/>
      <c r="C9" s="336"/>
      <c r="D9" s="344"/>
      <c r="E9" s="344"/>
      <c r="F9" s="345"/>
      <c r="G9" s="17"/>
      <c r="I9" s="1" t="b">
        <f>IF(C9="",FALSE,A9)</f>
        <v>0</v>
      </c>
      <c r="O9" s="72"/>
    </row>
    <row r="10" spans="1:15" ht="6" customHeight="1">
      <c r="A10" s="12"/>
      <c r="B10" s="9"/>
      <c r="C10" s="18"/>
      <c r="D10" s="9"/>
      <c r="E10" s="18"/>
      <c r="F10" s="9"/>
      <c r="G10" s="17" t="s">
        <v>44</v>
      </c>
    </row>
    <row r="11" spans="1:15" ht="46.5" customHeight="1">
      <c r="A11" s="315" t="s">
        <v>45</v>
      </c>
      <c r="B11" s="339"/>
      <c r="C11" s="336"/>
      <c r="D11" s="344"/>
      <c r="E11" s="344"/>
      <c r="F11" s="345"/>
      <c r="G11" s="259"/>
      <c r="I11" s="1" t="b">
        <f>IF(C11="",FALSE,A11)</f>
        <v>0</v>
      </c>
    </row>
    <row r="12" spans="1:15" ht="6" customHeight="1">
      <c r="A12" s="12"/>
      <c r="B12" s="9"/>
      <c r="C12" s="18"/>
      <c r="D12" s="9"/>
      <c r="E12" s="18"/>
      <c r="F12" s="9"/>
      <c r="G12" s="259"/>
    </row>
    <row r="13" spans="1:15" ht="6" customHeight="1">
      <c r="A13" s="12"/>
      <c r="B13" s="9"/>
      <c r="C13" s="9"/>
      <c r="D13" s="9"/>
      <c r="E13" s="9"/>
      <c r="F13" s="9"/>
      <c r="G13" s="17"/>
      <c r="J13"/>
    </row>
    <row r="14" spans="1:15" ht="46.5" customHeight="1">
      <c r="A14" s="315" t="s">
        <v>46</v>
      </c>
      <c r="B14" s="339"/>
      <c r="C14" s="336"/>
      <c r="D14" s="344"/>
      <c r="E14" s="344"/>
      <c r="F14" s="345"/>
      <c r="G14" s="259"/>
      <c r="I14" s="1" t="b">
        <f>IF(C14="",FALSE,A14)</f>
        <v>0</v>
      </c>
    </row>
    <row r="15" spans="1:15" ht="6" customHeight="1">
      <c r="A15" s="12"/>
      <c r="B15" s="9"/>
      <c r="C15" s="18"/>
      <c r="D15" s="9"/>
      <c r="E15" s="18"/>
      <c r="F15" s="9"/>
      <c r="G15" s="259"/>
    </row>
    <row r="16" spans="1:15" ht="12.75" customHeight="1">
      <c r="A16" s="315" t="s">
        <v>47</v>
      </c>
      <c r="B16" s="339"/>
      <c r="C16" s="364"/>
      <c r="D16" s="365"/>
      <c r="E16" s="366" t="s">
        <v>48</v>
      </c>
      <c r="F16" s="321"/>
      <c r="I16" s="1" t="b">
        <f>IF(C16="",FALSE,A16)</f>
        <v>0</v>
      </c>
    </row>
    <row r="17" spans="1:9" ht="6" customHeight="1">
      <c r="A17" s="12"/>
      <c r="B17" s="9"/>
      <c r="C17" s="18"/>
      <c r="D17" s="9"/>
      <c r="E17" s="18"/>
      <c r="F17" s="9"/>
    </row>
    <row r="18" spans="1:9" ht="12.75" customHeight="1">
      <c r="A18" s="315" t="s">
        <v>49</v>
      </c>
      <c r="B18" s="339"/>
      <c r="C18" s="364"/>
      <c r="D18" s="365"/>
      <c r="I18" s="1" t="b">
        <f>IF(C18="",FALSE,A18)</f>
        <v>0</v>
      </c>
    </row>
    <row r="19" spans="1:9" ht="6" customHeight="1">
      <c r="A19" s="12"/>
      <c r="B19" s="9"/>
      <c r="C19" s="18"/>
      <c r="D19" s="9"/>
      <c r="E19" s="18"/>
      <c r="F19" s="9"/>
    </row>
    <row r="20" spans="1:9" ht="12.75" customHeight="1">
      <c r="A20" s="315" t="s">
        <v>50</v>
      </c>
      <c r="B20" s="339"/>
      <c r="C20" s="364"/>
      <c r="D20" s="365"/>
      <c r="I20" s="1" t="b">
        <f>IF(C20="",FALSE,A20)</f>
        <v>0</v>
      </c>
    </row>
    <row r="21" spans="1:9" ht="6" customHeight="1">
      <c r="A21" s="12"/>
      <c r="B21" s="12"/>
      <c r="C21" s="23"/>
      <c r="D21" s="25"/>
    </row>
    <row r="22" spans="1:9" ht="10.5" customHeight="1">
      <c r="A22" s="12"/>
      <c r="B22" s="9"/>
      <c r="C22" s="18"/>
      <c r="D22" s="9"/>
      <c r="E22" s="18"/>
      <c r="F22" s="9"/>
      <c r="G22" s="5"/>
    </row>
    <row r="23" spans="1:9" ht="10.5" customHeight="1">
      <c r="A23" s="12"/>
      <c r="B23" s="9"/>
      <c r="C23" s="18"/>
      <c r="D23" s="9"/>
      <c r="E23" s="18"/>
      <c r="F23" s="9"/>
      <c r="G23" s="5" t="s">
        <v>23</v>
      </c>
      <c r="H23" s="1">
        <f>IF($C$33="Hungary",1,IF($C$33="Croatia",2,0))</f>
        <v>0</v>
      </c>
    </row>
    <row r="24" spans="1:9" ht="19.5" customHeight="1">
      <c r="A24" s="359" t="s">
        <v>51</v>
      </c>
      <c r="B24" s="360"/>
      <c r="C24" s="361"/>
      <c r="D24" s="361"/>
      <c r="E24" s="18"/>
      <c r="F24" s="9"/>
      <c r="G24" s="5" t="s">
        <v>20</v>
      </c>
      <c r="H24" s="203" t="s">
        <v>52</v>
      </c>
    </row>
    <row r="25" spans="1:9" ht="6" customHeight="1">
      <c r="A25" s="12"/>
      <c r="B25" s="9"/>
      <c r="C25" s="18"/>
      <c r="D25" s="9"/>
      <c r="E25" s="18"/>
      <c r="F25" s="9"/>
      <c r="G25" s="1" t="s">
        <v>22</v>
      </c>
      <c r="H25" s="204" t="str">
        <f>IF($H$23=1,G25,IF($H$23=2,G28,""))</f>
        <v/>
      </c>
    </row>
    <row r="26" spans="1:9" ht="25.5" customHeight="1">
      <c r="A26" s="362" t="s">
        <v>53</v>
      </c>
      <c r="B26" s="362"/>
      <c r="C26" s="336"/>
      <c r="D26" s="337"/>
      <c r="E26" s="338"/>
      <c r="F26" s="9" t="s">
        <v>54</v>
      </c>
      <c r="G26" s="1" t="s">
        <v>24</v>
      </c>
      <c r="H26" s="204" t="str">
        <f>IF($H$23=1,G26,IF($H$23=2,G29,""))</f>
        <v/>
      </c>
      <c r="I26" s="1" t="b">
        <f>IF(AND(C26&lt;&gt;"",C28&lt;&gt;"",E28&lt;&gt;"")=TRUE,A26,FALSE)</f>
        <v>0</v>
      </c>
    </row>
    <row r="27" spans="1:9" ht="6" customHeight="1">
      <c r="A27" s="362"/>
      <c r="B27" s="362"/>
      <c r="C27" s="9"/>
      <c r="D27" s="19"/>
      <c r="E27" s="19"/>
      <c r="F27" s="9"/>
      <c r="G27" s="1" t="s">
        <v>29</v>
      </c>
      <c r="H27" s="204" t="str">
        <f>IF($H$23=1,G27,IF($H$23=2,G30,""))</f>
        <v/>
      </c>
    </row>
    <row r="28" spans="1:9" ht="25.5" customHeight="1">
      <c r="A28" s="362"/>
      <c r="B28" s="362"/>
      <c r="C28" s="20"/>
      <c r="D28" s="9" t="s">
        <v>55</v>
      </c>
      <c r="E28" s="21"/>
      <c r="F28" s="9" t="s">
        <v>56</v>
      </c>
      <c r="G28" s="17" t="s">
        <v>30</v>
      </c>
      <c r="H28" s="204" t="str">
        <f>IF($H$23=1,G36,IF($H$23=2,G31,""))</f>
        <v/>
      </c>
    </row>
    <row r="29" spans="1:9" ht="6" customHeight="1">
      <c r="A29" s="12"/>
      <c r="B29" s="12"/>
      <c r="C29" s="23"/>
      <c r="D29" s="9"/>
      <c r="E29" s="24"/>
      <c r="F29" s="9"/>
      <c r="G29" s="17" t="s">
        <v>31</v>
      </c>
      <c r="H29" s="204" t="str">
        <f>IF($H$23=1,"",IF($H$23=2,G32,""))</f>
        <v/>
      </c>
    </row>
    <row r="30" spans="1:9" ht="12.75" customHeight="1">
      <c r="A30" s="12"/>
      <c r="B30" s="12"/>
      <c r="C30" s="20"/>
      <c r="D30" s="9" t="s">
        <v>57</v>
      </c>
      <c r="E30" s="24"/>
      <c r="F30" s="9"/>
      <c r="G30" s="17" t="s">
        <v>32</v>
      </c>
      <c r="H30" s="204" t="str">
        <f>IF($H$23=1,"",IF($H$23=2,G33,""))</f>
        <v/>
      </c>
    </row>
    <row r="31" spans="1:9" ht="6" customHeight="1">
      <c r="A31" s="15"/>
      <c r="B31" s="15"/>
      <c r="C31" s="9"/>
      <c r="D31" s="9"/>
      <c r="E31" s="22"/>
      <c r="F31" s="9"/>
      <c r="G31" s="17" t="s">
        <v>33</v>
      </c>
      <c r="H31" s="204" t="str">
        <f>IF($H$23=1,"",IF($H$23=2,G34,""))</f>
        <v/>
      </c>
    </row>
    <row r="32" spans="1:9" ht="6" customHeight="1">
      <c r="A32" s="12"/>
      <c r="B32" s="9"/>
      <c r="C32" s="9"/>
      <c r="D32" s="9"/>
      <c r="E32" s="9"/>
      <c r="F32" s="9"/>
      <c r="G32" s="17" t="s">
        <v>34</v>
      </c>
      <c r="H32" s="204" t="str">
        <f>IF($H$23=1,"",IF($H$23=2,G35,""))</f>
        <v/>
      </c>
    </row>
    <row r="33" spans="1:9" ht="12.75" customHeight="1">
      <c r="A33" s="315" t="s">
        <v>26</v>
      </c>
      <c r="B33" s="358"/>
      <c r="C33" s="36"/>
      <c r="D33" s="23"/>
      <c r="E33" s="23"/>
      <c r="F33" s="23"/>
      <c r="G33" s="17" t="s">
        <v>35</v>
      </c>
      <c r="H33" s="204" t="str">
        <f>IF($H$23=1,"",IF($H$23=2,G36,""))</f>
        <v/>
      </c>
      <c r="I33" s="5" t="b">
        <f>IF(C33="",FALSE,A33)</f>
        <v>0</v>
      </c>
    </row>
    <row r="34" spans="1:9" ht="6" customHeight="1">
      <c r="A34" s="12"/>
      <c r="B34" s="9"/>
      <c r="C34" s="9"/>
      <c r="D34" s="9"/>
      <c r="E34" s="9"/>
      <c r="F34" s="9"/>
      <c r="G34" s="17" t="s">
        <v>36</v>
      </c>
      <c r="H34" s="205"/>
    </row>
    <row r="35" spans="1:9" ht="27.75" customHeight="1">
      <c r="A35" s="315" t="s">
        <v>58</v>
      </c>
      <c r="B35" s="358"/>
      <c r="C35" s="36"/>
      <c r="D35" s="9"/>
      <c r="F35" s="23"/>
      <c r="G35" s="17" t="s">
        <v>37</v>
      </c>
      <c r="I35" s="156" t="b">
        <f>IF(C35="",FALSE,IF(C35="-",FALSE,IF(H36&lt;&gt;C35,FALSE,A35)))</f>
        <v>0</v>
      </c>
    </row>
    <row r="36" spans="1:9" ht="6" customHeight="1">
      <c r="A36" s="15"/>
      <c r="B36" s="15"/>
      <c r="C36" s="9"/>
      <c r="D36" s="9"/>
      <c r="E36" s="22"/>
      <c r="F36" s="9"/>
      <c r="G36" s="3" t="s">
        <v>38</v>
      </c>
      <c r="H36" s="202">
        <f>IF(OR(,LEN(C35)=LEN(H25),LEN(C35)=LEN(H26),LEN(C35)=LEN(H27),LEN(C35)=LEN(H28),LEN(C35)=LEN(H29),LEN(C35)=LEN(H30),LEN(C35)=LEN(H31),LEN(C35)=LEN(H32),LEN(C35)=LEN(H33)),C35,0)</f>
        <v>0</v>
      </c>
    </row>
    <row r="37" spans="1:9" ht="25.5" customHeight="1">
      <c r="A37" s="315" t="s">
        <v>59</v>
      </c>
      <c r="B37" s="315"/>
      <c r="C37" s="336"/>
      <c r="D37" s="337"/>
      <c r="E37" s="338"/>
      <c r="F37" s="9" t="s">
        <v>54</v>
      </c>
      <c r="G37" s="1" t="s">
        <v>24</v>
      </c>
      <c r="H37" s="204" t="str">
        <f>IF($H$23=1,G37,IF($H$23=2,G40,""))</f>
        <v/>
      </c>
      <c r="I37" s="1" t="b">
        <f>IF(AND(C37&lt;&gt;"",C39&lt;&gt;"",E39&lt;&gt;"")=TRUE,A37,FALSE)</f>
        <v>0</v>
      </c>
    </row>
    <row r="38" spans="1:9" ht="6" customHeight="1">
      <c r="A38" s="315"/>
      <c r="B38" s="315"/>
      <c r="C38" s="9"/>
      <c r="D38" s="19"/>
      <c r="E38" s="19"/>
      <c r="F38" s="9"/>
      <c r="G38" s="1" t="s">
        <v>29</v>
      </c>
      <c r="H38" s="204" t="str">
        <f>IF($H$23=1,G38,IF($H$23=2,G41,""))</f>
        <v/>
      </c>
    </row>
    <row r="39" spans="1:9" ht="25.5" customHeight="1">
      <c r="A39" s="315"/>
      <c r="B39" s="315"/>
      <c r="C39" s="20"/>
      <c r="D39" s="9" t="s">
        <v>55</v>
      </c>
      <c r="E39" s="21"/>
      <c r="F39" s="9" t="s">
        <v>56</v>
      </c>
      <c r="G39" s="17" t="s">
        <v>30</v>
      </c>
      <c r="H39" s="204" t="str">
        <f>IF($H$23=1,G47,IF($H$23=2,G42,""))</f>
        <v/>
      </c>
    </row>
    <row r="40" spans="1:9" ht="6" customHeight="1">
      <c r="A40" s="12"/>
      <c r="B40" s="12"/>
      <c r="C40" s="23"/>
      <c r="D40" s="9"/>
      <c r="E40" s="24"/>
      <c r="F40" s="9"/>
      <c r="G40" s="17" t="s">
        <v>31</v>
      </c>
      <c r="H40" s="204" t="str">
        <f>IF($H$23=1,"",IF($H$23=2,G43,""))</f>
        <v/>
      </c>
    </row>
    <row r="41" spans="1:9" ht="12.75" customHeight="1">
      <c r="A41" s="12"/>
      <c r="B41" s="12"/>
      <c r="C41" s="20"/>
      <c r="D41" s="9" t="s">
        <v>57</v>
      </c>
      <c r="E41" s="24"/>
      <c r="F41" s="9"/>
      <c r="G41" s="17" t="s">
        <v>32</v>
      </c>
      <c r="H41" s="204" t="str">
        <f>IF($H$23=1,"",IF($H$23=2,G44,""))</f>
        <v/>
      </c>
    </row>
    <row r="42" spans="1:9" ht="6" customHeight="1">
      <c r="A42" s="15"/>
      <c r="B42" s="15"/>
      <c r="C42" s="9"/>
      <c r="D42" s="9"/>
      <c r="E42" s="22"/>
      <c r="F42" s="9"/>
      <c r="G42" s="17" t="s">
        <v>33</v>
      </c>
      <c r="H42" s="204" t="str">
        <f>IF($H$23=1,"",IF($H$23=2,G45,""))</f>
        <v/>
      </c>
    </row>
    <row r="43" spans="1:9" ht="6" customHeight="1">
      <c r="A43" s="12"/>
      <c r="B43" s="9"/>
      <c r="C43" s="9"/>
      <c r="D43" s="9"/>
      <c r="E43" s="9"/>
      <c r="F43" s="9"/>
      <c r="G43" s="17" t="s">
        <v>34</v>
      </c>
      <c r="H43" s="204" t="str">
        <f>IF($H$23=1,"",IF($H$23=2,G46,""))</f>
        <v/>
      </c>
    </row>
    <row r="44" spans="1:9" ht="12.75" customHeight="1">
      <c r="A44" s="315" t="s">
        <v>26</v>
      </c>
      <c r="B44" s="358"/>
      <c r="C44" s="36"/>
      <c r="D44" s="23"/>
      <c r="E44" s="23"/>
      <c r="F44" s="23"/>
      <c r="G44" s="17" t="s">
        <v>35</v>
      </c>
      <c r="H44" s="204" t="str">
        <f>IF($H$23=1,"",IF($H$23=2,G47,""))</f>
        <v/>
      </c>
      <c r="I44" s="5" t="b">
        <f>IF(C44="",FALSE,A44)</f>
        <v>0</v>
      </c>
    </row>
    <row r="45" spans="1:9" ht="6" customHeight="1">
      <c r="A45" s="12"/>
      <c r="B45" s="9"/>
      <c r="C45" s="9"/>
      <c r="D45" s="9"/>
      <c r="E45" s="9"/>
      <c r="F45" s="9"/>
      <c r="G45" s="17" t="s">
        <v>36</v>
      </c>
      <c r="H45" s="205"/>
    </row>
    <row r="46" spans="1:9" ht="27.75" customHeight="1">
      <c r="A46" s="315" t="s">
        <v>58</v>
      </c>
      <c r="B46" s="358"/>
      <c r="C46" s="36"/>
      <c r="D46" s="9"/>
      <c r="F46" s="23"/>
      <c r="G46" s="17" t="s">
        <v>37</v>
      </c>
      <c r="I46" s="156" t="b">
        <f>IF(C46="",FALSE,IF(C46="-",FALSE,IF(H47&lt;&gt;C46,FALSE,A46)))</f>
        <v>0</v>
      </c>
    </row>
    <row r="47" spans="1:9" ht="6" customHeight="1">
      <c r="A47" s="15"/>
      <c r="B47" s="15"/>
      <c r="C47" s="9"/>
      <c r="D47" s="9"/>
      <c r="E47" s="22"/>
      <c r="F47" s="9"/>
      <c r="G47" s="3"/>
      <c r="H47" s="202"/>
    </row>
    <row r="48" spans="1:9" ht="15" customHeight="1">
      <c r="A48" s="15"/>
      <c r="B48" s="15"/>
      <c r="C48" s="9"/>
      <c r="D48" s="9"/>
      <c r="E48" s="22"/>
      <c r="F48" s="9"/>
      <c r="G48" s="8"/>
    </row>
    <row r="49" spans="1:9" ht="10.5" customHeight="1">
      <c r="A49" s="12"/>
      <c r="B49" s="9"/>
      <c r="C49" s="18"/>
      <c r="D49" s="9"/>
      <c r="E49" s="18"/>
      <c r="F49" s="9"/>
      <c r="G49" s="8"/>
    </row>
    <row r="50" spans="1:9" ht="19.5" customHeight="1">
      <c r="A50" s="359" t="s">
        <v>60</v>
      </c>
      <c r="B50" s="359"/>
      <c r="C50" s="359"/>
      <c r="D50" s="359"/>
      <c r="E50" s="18"/>
      <c r="F50" s="9"/>
      <c r="G50" s="8"/>
    </row>
    <row r="51" spans="1:9" ht="9" customHeight="1">
      <c r="A51" s="15"/>
      <c r="B51" s="15"/>
      <c r="C51" s="9"/>
      <c r="D51" s="9"/>
      <c r="E51" s="22"/>
      <c r="F51" s="9"/>
    </row>
    <row r="52" spans="1:9" ht="12.75" customHeight="1">
      <c r="A52" s="315" t="s">
        <v>61</v>
      </c>
      <c r="B52" s="315"/>
      <c r="C52" s="37"/>
      <c r="D52" s="22" t="s">
        <v>62</v>
      </c>
      <c r="E52" s="20"/>
      <c r="F52" s="22" t="s">
        <v>63</v>
      </c>
      <c r="G52" s="1" t="s">
        <v>64</v>
      </c>
      <c r="I52" s="1">
        <f>IF(AND(C52&lt;&gt;"",C54&lt;&gt;"",E52&lt;&gt;"",E54&lt;&gt;"")=TRUE,A52,0)</f>
        <v>0</v>
      </c>
    </row>
    <row r="53" spans="1:9" ht="6" customHeight="1">
      <c r="A53" s="315"/>
      <c r="B53" s="315"/>
      <c r="C53" s="22"/>
      <c r="D53" s="22"/>
      <c r="E53" s="22"/>
      <c r="F53" s="22"/>
      <c r="G53" s="1" t="s">
        <v>65</v>
      </c>
    </row>
    <row r="54" spans="1:9" ht="12.75" customHeight="1">
      <c r="A54" s="315"/>
      <c r="B54" s="315"/>
      <c r="C54" s="20"/>
      <c r="D54" s="22" t="s">
        <v>66</v>
      </c>
      <c r="E54" s="20"/>
      <c r="F54" s="22" t="s">
        <v>67</v>
      </c>
      <c r="G54" s="1" t="s">
        <v>68</v>
      </c>
    </row>
    <row r="55" spans="1:9" ht="6" customHeight="1">
      <c r="A55" s="15"/>
      <c r="B55" s="15"/>
      <c r="C55" s="22"/>
      <c r="D55" s="22"/>
      <c r="E55" s="22"/>
      <c r="F55" s="22"/>
    </row>
    <row r="56" spans="1:9" ht="12.75" customHeight="1">
      <c r="A56" s="315" t="s">
        <v>69</v>
      </c>
      <c r="B56" s="339"/>
      <c r="C56" s="95"/>
      <c r="D56" s="9" t="s">
        <v>70</v>
      </c>
      <c r="E56" s="93"/>
      <c r="F56" s="22" t="s">
        <v>71</v>
      </c>
      <c r="I56" s="1" t="b">
        <f>IF(C56="",FALSE,A56)</f>
        <v>0</v>
      </c>
    </row>
    <row r="57" spans="1:9" ht="6" customHeight="1">
      <c r="A57" s="12"/>
      <c r="B57" s="9"/>
      <c r="C57" s="9"/>
      <c r="D57" s="9"/>
      <c r="E57" s="22"/>
      <c r="F57" s="22"/>
    </row>
    <row r="58" spans="1:9" ht="12.75" customHeight="1">
      <c r="A58" s="315" t="s">
        <v>72</v>
      </c>
      <c r="B58" s="339"/>
      <c r="C58" s="355"/>
      <c r="D58" s="356"/>
      <c r="E58" s="356"/>
      <c r="F58" s="357"/>
      <c r="G58" s="5"/>
      <c r="I58" s="1" t="b">
        <f>IF(AND(NOT(ISERROR(SEARCH("@",C58)&gt;0)),C58&lt;&gt;""),A58,FALSE)</f>
        <v>0</v>
      </c>
    </row>
    <row r="59" spans="1:9" ht="12.75" customHeight="1">
      <c r="A59" s="12"/>
      <c r="B59" s="12"/>
      <c r="C59" s="217"/>
      <c r="D59" s="217"/>
      <c r="E59" s="217"/>
      <c r="F59" s="217"/>
      <c r="G59" s="5"/>
    </row>
    <row r="60" spans="1:9" ht="9" customHeight="1">
      <c r="A60" s="15"/>
      <c r="B60" s="15"/>
      <c r="C60" s="9"/>
      <c r="D60" s="9"/>
      <c r="E60" s="22"/>
      <c r="F60" s="9"/>
    </row>
    <row r="61" spans="1:9" ht="12.75" customHeight="1">
      <c r="A61" s="315" t="s">
        <v>73</v>
      </c>
      <c r="B61" s="315"/>
      <c r="C61" s="37"/>
      <c r="D61" s="22" t="s">
        <v>62</v>
      </c>
      <c r="E61" s="20"/>
      <c r="F61" s="22" t="s">
        <v>63</v>
      </c>
      <c r="G61" s="1" t="s">
        <v>64</v>
      </c>
      <c r="I61" s="1">
        <f>IF(AND(C61&lt;&gt;"",C63&lt;&gt;"",E61&lt;&gt;"",E63&lt;&gt;"")=TRUE,A61,0)</f>
        <v>0</v>
      </c>
    </row>
    <row r="62" spans="1:9" ht="6" customHeight="1">
      <c r="A62" s="315"/>
      <c r="B62" s="315"/>
      <c r="C62" s="22"/>
      <c r="D62" s="22"/>
      <c r="E62" s="22"/>
      <c r="F62" s="22"/>
      <c r="G62" s="1" t="s">
        <v>65</v>
      </c>
    </row>
    <row r="63" spans="1:9" ht="12.75" customHeight="1">
      <c r="A63" s="315"/>
      <c r="B63" s="315"/>
      <c r="C63" s="20"/>
      <c r="D63" s="22" t="s">
        <v>66</v>
      </c>
      <c r="E63" s="20"/>
      <c r="F63" s="22" t="s">
        <v>67</v>
      </c>
      <c r="G63" s="1" t="s">
        <v>68</v>
      </c>
    </row>
    <row r="64" spans="1:9" ht="6" customHeight="1">
      <c r="A64" s="15"/>
      <c r="B64" s="15"/>
      <c r="C64" s="22"/>
      <c r="D64" s="22"/>
      <c r="E64" s="22"/>
      <c r="F64" s="22"/>
    </row>
    <row r="65" spans="1:9" ht="12.75" customHeight="1">
      <c r="A65" s="315" t="s">
        <v>69</v>
      </c>
      <c r="B65" s="339"/>
      <c r="C65" s="95"/>
      <c r="D65" s="9" t="s">
        <v>70</v>
      </c>
      <c r="E65" s="93"/>
      <c r="F65" s="22" t="s">
        <v>71</v>
      </c>
      <c r="I65" s="1" t="b">
        <f>IF(C65="",FALSE,A65)</f>
        <v>0</v>
      </c>
    </row>
    <row r="66" spans="1:9" ht="6" customHeight="1">
      <c r="A66" s="12"/>
      <c r="B66" s="9"/>
      <c r="C66" s="9"/>
      <c r="D66" s="9"/>
      <c r="E66" s="22"/>
      <c r="F66" s="22"/>
    </row>
    <row r="67" spans="1:9" ht="12.75" customHeight="1">
      <c r="A67" s="315" t="s">
        <v>72</v>
      </c>
      <c r="B67" s="339"/>
      <c r="C67" s="355"/>
      <c r="D67" s="356"/>
      <c r="E67" s="356"/>
      <c r="F67" s="357"/>
      <c r="G67" s="5"/>
      <c r="I67" s="1" t="b">
        <f>IF(AND(NOT(ISERROR(SEARCH("@",C67)&gt;0)),C67&lt;&gt;""),A67,FALSE)</f>
        <v>0</v>
      </c>
    </row>
    <row r="68" spans="1:9" ht="12.75" customHeight="1">
      <c r="A68" s="12"/>
      <c r="B68" s="12"/>
      <c r="C68" s="217"/>
      <c r="D68" s="217"/>
      <c r="E68" s="217"/>
      <c r="F68" s="217"/>
      <c r="G68" s="5"/>
    </row>
    <row r="69" spans="1:9" ht="12.75" customHeight="1">
      <c r="A69" s="353" t="s">
        <v>74</v>
      </c>
      <c r="B69" s="354"/>
      <c r="C69" s="199"/>
      <c r="D69" s="3" t="s">
        <v>75</v>
      </c>
      <c r="E69" s="26"/>
      <c r="F69" s="5"/>
      <c r="I69" s="1" t="b">
        <f>IF(C69="",FALSE,A69)</f>
        <v>0</v>
      </c>
    </row>
    <row r="70" spans="1:9" ht="6" customHeight="1">
      <c r="A70" s="194"/>
      <c r="B70" s="194"/>
      <c r="C70" s="200"/>
      <c r="D70" s="3"/>
      <c r="E70" s="26"/>
      <c r="F70" s="5"/>
    </row>
    <row r="71" spans="1:9" ht="12.75" customHeight="1">
      <c r="A71" s="353" t="s">
        <v>76</v>
      </c>
      <c r="B71" s="354"/>
      <c r="C71" s="94"/>
      <c r="D71" s="3" t="s">
        <v>77</v>
      </c>
      <c r="E71" s="26"/>
      <c r="F71" s="5"/>
      <c r="I71" s="1" t="b">
        <f>IF(C71="",FALSE,A71)</f>
        <v>0</v>
      </c>
    </row>
    <row r="72" spans="1:9" ht="6" customHeight="1">
      <c r="A72" s="194"/>
      <c r="B72" s="194"/>
      <c r="C72" s="200"/>
      <c r="D72" s="3"/>
      <c r="E72" s="26"/>
      <c r="F72" s="5"/>
    </row>
    <row r="73" spans="1:9" ht="12.75" customHeight="1">
      <c r="A73" s="353" t="s">
        <v>78</v>
      </c>
      <c r="B73" s="354"/>
      <c r="C73" s="94"/>
      <c r="D73" s="3" t="s">
        <v>79</v>
      </c>
      <c r="E73" s="26"/>
      <c r="F73" s="5"/>
      <c r="I73" s="1" t="b">
        <f>IF(C73="",FALSE,A73)</f>
        <v>0</v>
      </c>
    </row>
    <row r="74" spans="1:9" ht="6" customHeight="1">
      <c r="A74" s="194"/>
      <c r="B74" s="194"/>
      <c r="C74" s="206"/>
      <c r="D74" s="5"/>
      <c r="E74" s="26"/>
      <c r="F74" s="5"/>
    </row>
    <row r="75" spans="1:9" ht="12.75" customHeight="1">
      <c r="A75" s="315" t="s">
        <v>80</v>
      </c>
      <c r="B75" s="315"/>
      <c r="C75" s="315"/>
      <c r="D75" s="315"/>
      <c r="E75" s="315"/>
      <c r="F75" s="5"/>
      <c r="I75" s="1" t="b">
        <f>IF(AND(F76="",F77=""),FALSE,A75)</f>
        <v>0</v>
      </c>
    </row>
    <row r="76" spans="1:9" ht="15" customHeight="1">
      <c r="A76" s="11"/>
      <c r="E76" s="197" t="s">
        <v>81</v>
      </c>
      <c r="F76" s="210"/>
    </row>
    <row r="77" spans="1:9" ht="15" customHeight="1">
      <c r="A77" s="11"/>
      <c r="E77" s="197" t="s">
        <v>82</v>
      </c>
      <c r="F77" s="210"/>
    </row>
    <row r="78" spans="1:9" ht="25.5" customHeight="1"/>
    <row r="79" spans="1:9" ht="12.75" customHeight="1">
      <c r="A79" s="363" t="s">
        <v>83</v>
      </c>
      <c r="B79" s="363"/>
      <c r="C79" s="363"/>
      <c r="D79" s="363"/>
      <c r="E79" s="363"/>
      <c r="F79" s="363"/>
      <c r="I79" s="1" t="b">
        <f>IF(A81="",FALSE,A79)</f>
        <v>0</v>
      </c>
    </row>
    <row r="80" spans="1:9" ht="12.75" customHeight="1"/>
    <row r="81" spans="1:9" ht="180" customHeight="1">
      <c r="A81" s="350"/>
      <c r="B81" s="351"/>
      <c r="C81" s="351"/>
      <c r="D81" s="351"/>
      <c r="E81" s="351"/>
      <c r="F81" s="352"/>
    </row>
    <row r="82" spans="1:9" ht="25.5" customHeight="1"/>
    <row r="83" spans="1:9" ht="12.75" customHeight="1">
      <c r="A83" s="349" t="s">
        <v>84</v>
      </c>
      <c r="B83" s="349"/>
      <c r="C83" s="349"/>
      <c r="D83" s="349"/>
      <c r="E83" s="349"/>
      <c r="F83" s="349"/>
      <c r="I83" s="1" t="b">
        <f>IF(A85="",FALSE,A83)</f>
        <v>0</v>
      </c>
    </row>
    <row r="84" spans="1:9" ht="12.75" customHeight="1"/>
    <row r="85" spans="1:9" ht="180" customHeight="1">
      <c r="A85" s="350"/>
      <c r="B85" s="351"/>
      <c r="C85" s="351"/>
      <c r="D85" s="351"/>
      <c r="E85" s="351"/>
      <c r="F85" s="352"/>
    </row>
    <row r="86" spans="1:9" ht="25.5" customHeight="1"/>
    <row r="87" spans="1:9" ht="27.95" customHeight="1">
      <c r="A87" s="349" t="s">
        <v>85</v>
      </c>
      <c r="B87" s="349"/>
      <c r="C87" s="349"/>
      <c r="D87" s="349"/>
      <c r="E87" s="349"/>
      <c r="F87" s="349"/>
      <c r="I87" s="1" t="b">
        <f>IF(A89="",FALSE,A87)</f>
        <v>0</v>
      </c>
    </row>
    <row r="88" spans="1:9" ht="12.75" customHeight="1"/>
    <row r="89" spans="1:9" ht="180" customHeight="1">
      <c r="A89" s="350"/>
      <c r="B89" s="351"/>
      <c r="C89" s="351"/>
      <c r="D89" s="351"/>
      <c r="E89" s="351"/>
      <c r="F89" s="352"/>
    </row>
    <row r="90" spans="1:9" ht="25.5" customHeight="1"/>
    <row r="91" spans="1:9" ht="27.95" customHeight="1">
      <c r="A91" s="349" t="s">
        <v>86</v>
      </c>
      <c r="B91" s="349"/>
      <c r="C91" s="349"/>
      <c r="D91" s="349"/>
      <c r="E91" s="349"/>
      <c r="F91" s="349"/>
      <c r="I91" s="1" t="b">
        <f>IF(A93="",FALSE,A91)</f>
        <v>0</v>
      </c>
    </row>
    <row r="92" spans="1:9" ht="12.75" customHeight="1"/>
    <row r="93" spans="1:9" ht="180" customHeight="1">
      <c r="A93" s="346"/>
      <c r="B93" s="347"/>
      <c r="C93" s="347"/>
      <c r="D93" s="347"/>
      <c r="E93" s="347"/>
      <c r="F93" s="348"/>
    </row>
  </sheetData>
  <sheetProtection selectLockedCells="1"/>
  <mergeCells count="48">
    <mergeCell ref="A81:F81"/>
    <mergeCell ref="A91:F91"/>
    <mergeCell ref="A79:F79"/>
    <mergeCell ref="C14:F14"/>
    <mergeCell ref="A14:B14"/>
    <mergeCell ref="C16:D16"/>
    <mergeCell ref="E16:F16"/>
    <mergeCell ref="A18:B18"/>
    <mergeCell ref="C18:D18"/>
    <mergeCell ref="A20:B20"/>
    <mergeCell ref="C20:D20"/>
    <mergeCell ref="C26:E26"/>
    <mergeCell ref="A46:B46"/>
    <mergeCell ref="A37:B39"/>
    <mergeCell ref="A50:D50"/>
    <mergeCell ref="A61:B63"/>
    <mergeCell ref="A9:B9"/>
    <mergeCell ref="C9:F9"/>
    <mergeCell ref="A75:E75"/>
    <mergeCell ref="A71:B71"/>
    <mergeCell ref="A73:B73"/>
    <mergeCell ref="A69:B69"/>
    <mergeCell ref="C58:F58"/>
    <mergeCell ref="C67:F67"/>
    <mergeCell ref="A16:B16"/>
    <mergeCell ref="A44:B44"/>
    <mergeCell ref="A35:B35"/>
    <mergeCell ref="A11:B11"/>
    <mergeCell ref="A24:D24"/>
    <mergeCell ref="C11:F11"/>
    <mergeCell ref="A26:B28"/>
    <mergeCell ref="A33:B33"/>
    <mergeCell ref="A93:F93"/>
    <mergeCell ref="A83:F83"/>
    <mergeCell ref="A85:F85"/>
    <mergeCell ref="A87:F87"/>
    <mergeCell ref="A89:F89"/>
    <mergeCell ref="A2:F2"/>
    <mergeCell ref="A5:B5"/>
    <mergeCell ref="C5:F5"/>
    <mergeCell ref="A7:B7"/>
    <mergeCell ref="C7:F7"/>
    <mergeCell ref="C37:E37"/>
    <mergeCell ref="A65:B65"/>
    <mergeCell ref="A67:B67"/>
    <mergeCell ref="A52:B54"/>
    <mergeCell ref="A56:B56"/>
    <mergeCell ref="A58:B58"/>
  </mergeCells>
  <phoneticPr fontId="3" type="noConversion"/>
  <conditionalFormatting sqref="A5:B5">
    <cfRule type="cellIs" dxfId="233" priority="17" stopIfTrue="1" operator="notEqual">
      <formula>$I$5</formula>
    </cfRule>
  </conditionalFormatting>
  <conditionalFormatting sqref="A7:B7">
    <cfRule type="cellIs" dxfId="232" priority="16" stopIfTrue="1" operator="notEqual">
      <formula>$I$7</formula>
    </cfRule>
  </conditionalFormatting>
  <conditionalFormatting sqref="A9:B9">
    <cfRule type="cellIs" dxfId="231" priority="15" stopIfTrue="1" operator="notEqual">
      <formula>$I$9</formula>
    </cfRule>
  </conditionalFormatting>
  <conditionalFormatting sqref="A11:B11">
    <cfRule type="cellIs" dxfId="230" priority="8" stopIfTrue="1" operator="notEqual">
      <formula>$I$14</formula>
    </cfRule>
  </conditionalFormatting>
  <conditionalFormatting sqref="A14:B14">
    <cfRule type="cellIs" dxfId="229" priority="14" stopIfTrue="1" operator="notEqual">
      <formula>$I$14</formula>
    </cfRule>
  </conditionalFormatting>
  <conditionalFormatting sqref="A16:B16">
    <cfRule type="cellIs" dxfId="228" priority="26" stopIfTrue="1" operator="notEqual">
      <formula>$I$16</formula>
    </cfRule>
  </conditionalFormatting>
  <conditionalFormatting sqref="A18:B18">
    <cfRule type="cellIs" dxfId="227" priority="25" stopIfTrue="1" operator="notEqual">
      <formula>$I$18</formula>
    </cfRule>
  </conditionalFormatting>
  <conditionalFormatting sqref="A20:B21">
    <cfRule type="cellIs" dxfId="226" priority="24" stopIfTrue="1" operator="notEqual">
      <formula>$I$20</formula>
    </cfRule>
  </conditionalFormatting>
  <conditionalFormatting sqref="A23:B23 A25:B25 A31:B32 A34:B34 A36:B36 A42:B43 A45:B45 A47:B49">
    <cfRule type="cellIs" dxfId="225" priority="23" stopIfTrue="1" operator="notEqual">
      <formula>#REF!</formula>
    </cfRule>
  </conditionalFormatting>
  <conditionalFormatting sqref="A26:B28">
    <cfRule type="cellIs" dxfId="224" priority="22" stopIfTrue="1" operator="notEqual">
      <formula>$I$26</formula>
    </cfRule>
  </conditionalFormatting>
  <conditionalFormatting sqref="A33:B33">
    <cfRule type="cellIs" dxfId="223" priority="21" stopIfTrue="1" operator="notEqual">
      <formula>$I$33</formula>
    </cfRule>
  </conditionalFormatting>
  <conditionalFormatting sqref="A35:B35">
    <cfRule type="cellIs" dxfId="222" priority="20" stopIfTrue="1" operator="notEqual">
      <formula>$I$35</formula>
    </cfRule>
  </conditionalFormatting>
  <conditionalFormatting sqref="A37:B39">
    <cfRule type="cellIs" dxfId="221" priority="6" stopIfTrue="1" operator="notEqual">
      <formula>$I$26</formula>
    </cfRule>
  </conditionalFormatting>
  <conditionalFormatting sqref="A44:B44">
    <cfRule type="cellIs" dxfId="220" priority="5" stopIfTrue="1" operator="notEqual">
      <formula>$I$33</formula>
    </cfRule>
  </conditionalFormatting>
  <conditionalFormatting sqref="A46:B46">
    <cfRule type="cellIs" dxfId="219" priority="4" stopIfTrue="1" operator="notEqual">
      <formula>$I$35</formula>
    </cfRule>
  </conditionalFormatting>
  <conditionalFormatting sqref="A52:B54">
    <cfRule type="expression" dxfId="218" priority="13" stopIfTrue="1">
      <formula>$I$56=FALSE</formula>
    </cfRule>
    <cfRule type="cellIs" dxfId="217" priority="27" stopIfTrue="1" operator="notEqual">
      <formula>#REF!</formula>
    </cfRule>
  </conditionalFormatting>
  <conditionalFormatting sqref="A56:B56">
    <cfRule type="cellIs" dxfId="216" priority="18" stopIfTrue="1" operator="notEqual">
      <formula>$I$56</formula>
    </cfRule>
  </conditionalFormatting>
  <conditionalFormatting sqref="A58:B59 A67:B68">
    <cfRule type="cellIs" dxfId="215" priority="19" stopIfTrue="1" operator="notEqual">
      <formula>$I$58</formula>
    </cfRule>
  </conditionalFormatting>
  <conditionalFormatting sqref="A61:B63">
    <cfRule type="expression" dxfId="214" priority="1" stopIfTrue="1">
      <formula>$I$56=FALSE</formula>
    </cfRule>
    <cfRule type="cellIs" dxfId="213" priority="3" stopIfTrue="1" operator="notEqual">
      <formula>#REF!</formula>
    </cfRule>
  </conditionalFormatting>
  <conditionalFormatting sqref="A65:B65">
    <cfRule type="cellIs" dxfId="212" priority="2" stopIfTrue="1" operator="notEqual">
      <formula>$I$56</formula>
    </cfRule>
  </conditionalFormatting>
  <conditionalFormatting sqref="A69:B69">
    <cfRule type="expression" dxfId="211" priority="12" stopIfTrue="1">
      <formula>$I$69=FALSE</formula>
    </cfRule>
  </conditionalFormatting>
  <conditionalFormatting sqref="A71:B71">
    <cfRule type="expression" dxfId="210" priority="11" stopIfTrue="1">
      <formula>$I$71=FALSE</formula>
    </cfRule>
  </conditionalFormatting>
  <conditionalFormatting sqref="A73:B73">
    <cfRule type="expression" dxfId="209" priority="10" stopIfTrue="1">
      <formula>$I$73=FALSE</formula>
    </cfRule>
  </conditionalFormatting>
  <conditionalFormatting sqref="A75:E75">
    <cfRule type="expression" dxfId="208" priority="9" stopIfTrue="1">
      <formula>$I$75=FALSE</formula>
    </cfRule>
  </conditionalFormatting>
  <dataValidations count="22">
    <dataValidation type="decimal" allowBlank="1" showInputMessage="1" showErrorMessage="1" sqref="F76:F77" xr:uid="{4F9F1050-23D2-4C8A-9862-9B27EEA88927}">
      <formula1>0</formula1>
      <formula2>500000</formula2>
    </dataValidation>
    <dataValidation type="whole" allowBlank="1" showInputMessage="1" showErrorMessage="1" sqref="C30 C41" xr:uid="{213DC116-A6F9-4814-B681-C2AB3ECBAAD8}">
      <formula1>0</formula1>
      <formula2>100000</formula2>
    </dataValidation>
    <dataValidation type="textLength" operator="lessThan" allowBlank="1" showInputMessage="1" showErrorMessage="1" sqref="C21:D21" xr:uid="{B845B23B-4E63-4C9F-958B-2103A75F3ECB}">
      <formula1>25</formula1>
    </dataValidation>
    <dataValidation type="whole" allowBlank="1" showInputMessage="1" showErrorMessage="1" sqref="C10" xr:uid="{61995041-A079-4350-A70B-B928148EB70E}">
      <formula1>1000</formula1>
      <formula2>2009</formula2>
    </dataValidation>
    <dataValidation type="textLength" allowBlank="1" showInputMessage="1" showErrorMessage="1" sqref="C6:F6 C8:F8" xr:uid="{BF5D3073-6C41-48B3-A878-73CAFC1C64CB}">
      <formula1>6</formula1>
      <formula2>150</formula2>
    </dataValidation>
    <dataValidation type="textLength" allowBlank="1" showInputMessage="1" showErrorMessage="1" sqref="C26:E26 C37:E37" xr:uid="{9B301DDF-A204-450F-BD7D-91831485E3FB}">
      <formula1>1</formula1>
      <formula2>100</formula2>
    </dataValidation>
    <dataValidation type="textLength" allowBlank="1" showInputMessage="1" showErrorMessage="1" sqref="E48 E28:E31 E50:E51 E39:E42 E60" xr:uid="{C03509EF-15CD-4DA6-AFF0-1E36E88D268E}">
      <formula1>2</formula1>
      <formula2>50</formula2>
    </dataValidation>
    <dataValidation type="whole" operator="equal" allowBlank="1" showInputMessage="1" showErrorMessage="1" sqref="C50:C51 C31 C36 C47:C48 C42 C60" xr:uid="{23518BD7-E335-4A51-9CF5-0C13973F636F}">
      <formula1>4</formula1>
    </dataValidation>
    <dataValidation type="textLength" allowBlank="1" showInputMessage="1" showErrorMessage="1" sqref="C27:E27 C38:E38" xr:uid="{5FCAAA58-F5A9-47BF-AA13-BCA19E9F1A2A}">
      <formula1>4</formula1>
      <formula2>100</formula2>
    </dataValidation>
    <dataValidation type="textLength" allowBlank="1" showInputMessage="1" showErrorMessage="1" sqref="C55 E53 E62 C64" xr:uid="{78161568-26AA-4D4E-9CFF-97AA673E962E}">
      <formula1>1</formula1>
      <formula2>20</formula2>
    </dataValidation>
    <dataValidation type="textLength" allowBlank="1" showInputMessage="1" showErrorMessage="1" sqref="E55 E64" xr:uid="{9DD9868D-BD20-4E1E-87F9-75F063F80414}">
      <formula1>1</formula1>
      <formula2>30</formula2>
    </dataValidation>
    <dataValidation type="textLength" allowBlank="1" showInputMessage="1" showErrorMessage="1" sqref="C32:F32 C13:F13 C43:F43" xr:uid="{0757577A-0D35-4C5B-8827-8B150C72EFE3}">
      <formula1>3</formula1>
      <formula2>50</formula2>
    </dataValidation>
    <dataValidation type="whole" allowBlank="1" showInputMessage="1" showErrorMessage="1" sqref="C29 C40" xr:uid="{3BE0EF66-ED28-47A7-A0FE-204735680671}">
      <formula1>1000</formula1>
      <formula2>9999</formula2>
    </dataValidation>
    <dataValidation type="decimal" allowBlank="1" showInputMessage="1" showErrorMessage="1" sqref="C70" xr:uid="{B20F42ED-6E68-44F7-8FE0-67D6EDBCA33F}">
      <formula1>0.1</formula1>
      <formula2>99999999</formula2>
    </dataValidation>
    <dataValidation type="whole" allowBlank="1" showInputMessage="1" showErrorMessage="1" sqref="C28 C39" xr:uid="{5BBDE25A-06BC-4B04-ABE6-C8F20B480308}">
      <formula1>1000</formula1>
      <formula2>99999</formula2>
    </dataValidation>
    <dataValidation type="textLength" operator="lessThanOrEqual" allowBlank="1" showInputMessage="1" showErrorMessage="1" sqref="C18:D18 C16:D16 C20:D20" xr:uid="{7B302BB6-D0C1-4EAB-A3B1-DEF6D042498A}">
      <formula1>25</formula1>
    </dataValidation>
    <dataValidation type="textLength" allowBlank="1" showInputMessage="1" showErrorMessage="1" sqref="C5:F5 C7:F7 C9:F9" xr:uid="{40E5D4B3-EA67-42E5-A3A6-62BD88929AF5}">
      <formula1>1</formula1>
      <formula2>150</formula2>
    </dataValidation>
    <dataValidation type="textLength" operator="lessThanOrEqual" allowBlank="1" showInputMessage="1" showErrorMessage="1" sqref="E52 C54 E54 E61 C63 E63" xr:uid="{5ADFF423-AD79-4411-AB54-E1C38CA77FEC}">
      <formula1>30</formula1>
    </dataValidation>
    <dataValidation type="list" allowBlank="1" showInputMessage="1" showErrorMessage="1" sqref="C52 C61" xr:uid="{9E5C58EF-3BC9-4FD7-8DC8-70BD216629B1}">
      <formula1>$G$52:$G$54</formula1>
    </dataValidation>
    <dataValidation type="list" allowBlank="1" showInputMessage="1" showErrorMessage="1" sqref="C35 C46" xr:uid="{63895FE1-AA9C-4880-AB52-EED8D84EEF79}">
      <formula1>$G$25:$G$36</formula1>
    </dataValidation>
    <dataValidation type="textLength" operator="lessThan" allowBlank="1" showInputMessage="1" showErrorMessage="1" sqref="C14:F14 C11:F11" xr:uid="{9FE2FC4A-F51D-4BF2-A1F4-FCA947EB3797}">
      <formula1>300</formula1>
    </dataValidation>
    <dataValidation type="list" allowBlank="1" showInputMessage="1" showErrorMessage="1" sqref="C33 C44" xr:uid="{6B32A15A-7827-4B1A-A03E-4ED796525708}">
      <formula1>$G$23:$G$24</formula1>
    </dataValidation>
  </dataValidations>
  <hyperlinks>
    <hyperlink ref="C105" r:id="rId1" display="karpatine@somogy-hvk.hu" xr:uid="{7378E79D-321D-470E-BD10-0105F6608AE3}"/>
    <hyperlink ref="C115" r:id="rId2" display="jelenka@somogy.hu" xr:uid="{AD534AFD-A54E-4899-B4F7-DA803D97750E}"/>
  </hyperlinks>
  <pageMargins left="0.98425196850393704" right="0.39370078740157483" top="0.74803149606299213" bottom="0.74803149606299213" header="0.31496062992125984" footer="0.31496062992125984"/>
  <pageSetup orientation="portrait" horizontalDpi="300" verticalDpi="300" r:id="rId3"/>
  <headerFooter>
    <oddFooter xml:space="preserve">&amp;C&amp;"Arial,Italic"&amp;8&amp;A&amp;R&amp;"Arial,Italic"&amp;8Page &amp;P of &amp;N </oddFooter>
  </headerFooter>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508BF-E8E8-49E6-B2A0-915423AE0601}">
  <dimension ref="A1:O93"/>
  <sheetViews>
    <sheetView topLeftCell="A2" zoomScale="120" zoomScaleNormal="120" workbookViewId="0">
      <selection activeCell="C33" sqref="C33"/>
    </sheetView>
  </sheetViews>
  <sheetFormatPr defaultRowHeight="18" customHeight="1"/>
  <cols>
    <col min="1" max="2" width="14.85546875" style="1" customWidth="1"/>
    <col min="3" max="3" width="18.85546875" style="1" customWidth="1"/>
    <col min="4" max="4" width="10.7109375" style="1" customWidth="1"/>
    <col min="5" max="5" width="18.85546875" style="1" customWidth="1"/>
    <col min="6" max="6" width="12.42578125" style="1" customWidth="1"/>
    <col min="7" max="8" width="27.7109375" style="1" hidden="1" customWidth="1"/>
    <col min="9" max="9" width="11" style="1" hidden="1" customWidth="1"/>
    <col min="10" max="10" width="12.42578125" style="1" hidden="1" customWidth="1"/>
    <col min="11" max="12" width="9.140625" style="1" hidden="1" customWidth="1"/>
    <col min="13" max="13" width="9.140625" style="1" customWidth="1"/>
    <col min="14" max="14" width="32" style="1" customWidth="1"/>
    <col min="15" max="15" width="9.140625" style="1" customWidth="1"/>
    <col min="16" max="16384" width="9.140625" style="1"/>
  </cols>
  <sheetData>
    <row r="1" spans="1:15" ht="18" hidden="1" customHeight="1">
      <c r="G1" s="5"/>
      <c r="J1" s="201"/>
      <c r="K1" s="22"/>
    </row>
    <row r="2" spans="1:15" ht="18" customHeight="1">
      <c r="A2" s="340" t="s">
        <v>39</v>
      </c>
      <c r="B2" s="341"/>
      <c r="C2" s="341"/>
      <c r="D2" s="341"/>
      <c r="E2" s="341"/>
      <c r="F2" s="341"/>
      <c r="G2" s="5"/>
    </row>
    <row r="3" spans="1:15" ht="11.25" customHeight="1">
      <c r="A3" s="11"/>
    </row>
    <row r="4" spans="1:15" ht="15" customHeight="1">
      <c r="A4" s="16" t="s">
        <v>87</v>
      </c>
    </row>
    <row r="5" spans="1:15" ht="46.5" customHeight="1">
      <c r="A5" s="342" t="s">
        <v>41</v>
      </c>
      <c r="B5" s="343"/>
      <c r="C5" s="336"/>
      <c r="D5" s="344"/>
      <c r="E5" s="344"/>
      <c r="F5" s="345"/>
      <c r="I5" s="1" t="b">
        <f>IF(C5="",FALSE,A5)</f>
        <v>0</v>
      </c>
    </row>
    <row r="6" spans="1:15" ht="6" customHeight="1">
      <c r="A6" s="12"/>
      <c r="B6" s="9"/>
      <c r="C6" s="9"/>
      <c r="D6" s="9"/>
      <c r="E6" s="9"/>
      <c r="F6" s="9"/>
      <c r="G6" s="17"/>
    </row>
    <row r="7" spans="1:15" ht="46.5" customHeight="1">
      <c r="A7" s="315" t="s">
        <v>42</v>
      </c>
      <c r="B7" s="339"/>
      <c r="C7" s="336"/>
      <c r="D7" s="344"/>
      <c r="E7" s="344"/>
      <c r="F7" s="345"/>
      <c r="G7" s="17"/>
      <c r="I7" s="1" t="b">
        <f>IF(C7="",FALSE,A7)</f>
        <v>0</v>
      </c>
    </row>
    <row r="8" spans="1:15" ht="6" customHeight="1">
      <c r="A8" s="12"/>
      <c r="B8" s="9"/>
      <c r="C8" s="9"/>
      <c r="D8" s="9"/>
      <c r="E8" s="9"/>
      <c r="F8" s="9"/>
      <c r="G8" s="17"/>
    </row>
    <row r="9" spans="1:15" ht="25.5" customHeight="1">
      <c r="A9" s="342" t="s">
        <v>43</v>
      </c>
      <c r="B9" s="343"/>
      <c r="C9" s="336"/>
      <c r="D9" s="344"/>
      <c r="E9" s="344"/>
      <c r="F9" s="345"/>
      <c r="G9" s="17"/>
      <c r="I9" s="1" t="b">
        <f>IF(C9="",FALSE,A9)</f>
        <v>0</v>
      </c>
      <c r="O9" s="72"/>
    </row>
    <row r="10" spans="1:15" ht="6" customHeight="1">
      <c r="A10" s="12"/>
      <c r="B10" s="9"/>
      <c r="C10" s="18"/>
      <c r="D10" s="9"/>
      <c r="E10" s="18"/>
      <c r="F10" s="9"/>
      <c r="G10" s="17" t="s">
        <v>44</v>
      </c>
    </row>
    <row r="11" spans="1:15" ht="46.5" customHeight="1">
      <c r="A11" s="315" t="s">
        <v>45</v>
      </c>
      <c r="B11" s="339"/>
      <c r="C11" s="336"/>
      <c r="D11" s="344"/>
      <c r="E11" s="344"/>
      <c r="F11" s="345"/>
      <c r="G11" s="259"/>
      <c r="I11" s="1" t="b">
        <f>IF(C11="",FALSE,A11)</f>
        <v>0</v>
      </c>
    </row>
    <row r="12" spans="1:15" ht="6" customHeight="1">
      <c r="A12" s="12"/>
      <c r="B12" s="9"/>
      <c r="C12" s="18"/>
      <c r="D12" s="9"/>
      <c r="E12" s="18"/>
      <c r="F12" s="9"/>
      <c r="G12" s="259"/>
    </row>
    <row r="13" spans="1:15" ht="6" customHeight="1">
      <c r="A13" s="12"/>
      <c r="B13" s="9"/>
      <c r="C13" s="9"/>
      <c r="D13" s="9"/>
      <c r="E13" s="9"/>
      <c r="F13" s="9"/>
      <c r="G13" s="17"/>
      <c r="J13"/>
    </row>
    <row r="14" spans="1:15" ht="46.5" customHeight="1">
      <c r="A14" s="315" t="s">
        <v>46</v>
      </c>
      <c r="B14" s="339"/>
      <c r="C14" s="336"/>
      <c r="D14" s="344"/>
      <c r="E14" s="344"/>
      <c r="F14" s="345"/>
      <c r="G14" s="259"/>
      <c r="I14" s="1" t="b">
        <f>IF(C14="",FALSE,A14)</f>
        <v>0</v>
      </c>
    </row>
    <row r="15" spans="1:15" ht="6" customHeight="1">
      <c r="A15" s="12"/>
      <c r="B15" s="9"/>
      <c r="C15" s="18"/>
      <c r="D15" s="9"/>
      <c r="E15" s="18"/>
      <c r="F15" s="9"/>
      <c r="G15" s="259"/>
    </row>
    <row r="16" spans="1:15" ht="12.75" customHeight="1">
      <c r="A16" s="315" t="s">
        <v>47</v>
      </c>
      <c r="B16" s="339"/>
      <c r="C16" s="364"/>
      <c r="D16" s="365"/>
      <c r="E16" s="366" t="s">
        <v>48</v>
      </c>
      <c r="F16" s="321"/>
      <c r="I16" s="1" t="b">
        <f>IF(C16="",FALSE,A16)</f>
        <v>0</v>
      </c>
    </row>
    <row r="17" spans="1:9" ht="6" customHeight="1">
      <c r="A17" s="12"/>
      <c r="B17" s="9"/>
      <c r="C17" s="18"/>
      <c r="D17" s="9"/>
      <c r="E17" s="18"/>
      <c r="F17" s="9"/>
    </row>
    <row r="18" spans="1:9" ht="12.75" customHeight="1">
      <c r="A18" s="315" t="s">
        <v>49</v>
      </c>
      <c r="B18" s="339"/>
      <c r="C18" s="364"/>
      <c r="D18" s="365"/>
      <c r="I18" s="1" t="b">
        <f>IF(C18="",FALSE,A18)</f>
        <v>0</v>
      </c>
    </row>
    <row r="19" spans="1:9" ht="6" customHeight="1">
      <c r="A19" s="12"/>
      <c r="B19" s="9"/>
      <c r="C19" s="18"/>
      <c r="D19" s="9"/>
      <c r="E19" s="18"/>
      <c r="F19" s="9"/>
    </row>
    <row r="20" spans="1:9" ht="12.75" customHeight="1">
      <c r="A20" s="315" t="s">
        <v>50</v>
      </c>
      <c r="B20" s="339"/>
      <c r="C20" s="364"/>
      <c r="D20" s="365"/>
      <c r="I20" s="1" t="b">
        <f>IF(C20="",FALSE,A20)</f>
        <v>0</v>
      </c>
    </row>
    <row r="21" spans="1:9" ht="6" customHeight="1">
      <c r="A21" s="12"/>
      <c r="B21" s="12"/>
      <c r="C21" s="23"/>
      <c r="D21" s="25"/>
    </row>
    <row r="22" spans="1:9" ht="10.5" customHeight="1">
      <c r="A22" s="12"/>
      <c r="B22" s="9"/>
      <c r="C22" s="18"/>
      <c r="D22" s="9"/>
      <c r="E22" s="18"/>
      <c r="F22" s="9"/>
      <c r="G22" s="5"/>
    </row>
    <row r="23" spans="1:9" ht="10.5" customHeight="1">
      <c r="A23" s="12"/>
      <c r="B23" s="9"/>
      <c r="C23" s="18"/>
      <c r="D23" s="9"/>
      <c r="E23" s="18"/>
      <c r="F23" s="9"/>
      <c r="G23" s="5" t="s">
        <v>23</v>
      </c>
      <c r="H23" s="1">
        <f>IF($C$33="Hungary",1,IF($C$33="Croatia",2,0))</f>
        <v>0</v>
      </c>
    </row>
    <row r="24" spans="1:9" ht="19.5" customHeight="1">
      <c r="A24" s="359" t="s">
        <v>51</v>
      </c>
      <c r="B24" s="360"/>
      <c r="C24" s="361"/>
      <c r="D24" s="361"/>
      <c r="E24" s="18"/>
      <c r="F24" s="9"/>
      <c r="G24" s="5" t="s">
        <v>20</v>
      </c>
      <c r="H24" s="203" t="s">
        <v>52</v>
      </c>
    </row>
    <row r="25" spans="1:9" ht="6" customHeight="1">
      <c r="A25" s="12"/>
      <c r="B25" s="9"/>
      <c r="C25" s="18"/>
      <c r="D25" s="9"/>
      <c r="E25" s="18"/>
      <c r="F25" s="9"/>
      <c r="G25" s="1" t="s">
        <v>22</v>
      </c>
      <c r="H25" s="204" t="str">
        <f>IF($H$23=1,G25,IF($H$23=2,G28,""))</f>
        <v/>
      </c>
    </row>
    <row r="26" spans="1:9" ht="25.5" customHeight="1">
      <c r="A26" s="362" t="s">
        <v>53</v>
      </c>
      <c r="B26" s="362"/>
      <c r="C26" s="336"/>
      <c r="D26" s="337"/>
      <c r="E26" s="338"/>
      <c r="F26" s="9" t="s">
        <v>54</v>
      </c>
      <c r="G26" s="1" t="s">
        <v>24</v>
      </c>
      <c r="H26" s="204" t="str">
        <f>IF($H$23=1,G26,IF($H$23=2,G29,""))</f>
        <v/>
      </c>
      <c r="I26" s="1" t="b">
        <f>IF(AND(C26&lt;&gt;"",C28&lt;&gt;"",E28&lt;&gt;"")=TRUE,A26,FALSE)</f>
        <v>0</v>
      </c>
    </row>
    <row r="27" spans="1:9" ht="6" customHeight="1">
      <c r="A27" s="362"/>
      <c r="B27" s="362"/>
      <c r="C27" s="9"/>
      <c r="D27" s="19"/>
      <c r="E27" s="19"/>
      <c r="F27" s="9"/>
      <c r="G27" s="1" t="s">
        <v>29</v>
      </c>
      <c r="H27" s="204" t="str">
        <f>IF($H$23=1,G27,IF($H$23=2,G30,""))</f>
        <v/>
      </c>
    </row>
    <row r="28" spans="1:9" ht="25.5" customHeight="1">
      <c r="A28" s="362"/>
      <c r="B28" s="362"/>
      <c r="C28" s="20"/>
      <c r="D28" s="9" t="s">
        <v>55</v>
      </c>
      <c r="E28" s="21"/>
      <c r="F28" s="9" t="s">
        <v>56</v>
      </c>
      <c r="G28" s="17" t="s">
        <v>30</v>
      </c>
      <c r="H28" s="204" t="str">
        <f>IF($H$23=1,G36,IF($H$23=2,G31,""))</f>
        <v/>
      </c>
    </row>
    <row r="29" spans="1:9" ht="6" customHeight="1">
      <c r="A29" s="12"/>
      <c r="B29" s="12"/>
      <c r="C29" s="23"/>
      <c r="D29" s="9"/>
      <c r="E29" s="24"/>
      <c r="F29" s="9"/>
      <c r="G29" s="17" t="s">
        <v>31</v>
      </c>
      <c r="H29" s="204" t="str">
        <f>IF($H$23=1,"",IF($H$23=2,G32,""))</f>
        <v/>
      </c>
    </row>
    <row r="30" spans="1:9" ht="12.75" customHeight="1">
      <c r="A30" s="12"/>
      <c r="B30" s="12"/>
      <c r="C30" s="20"/>
      <c r="D30" s="9" t="s">
        <v>57</v>
      </c>
      <c r="E30" s="24"/>
      <c r="F30" s="9"/>
      <c r="G30" s="17" t="s">
        <v>32</v>
      </c>
      <c r="H30" s="204" t="str">
        <f>IF($H$23=1,"",IF($H$23=2,G33,""))</f>
        <v/>
      </c>
    </row>
    <row r="31" spans="1:9" ht="6" customHeight="1">
      <c r="A31" s="15"/>
      <c r="B31" s="15"/>
      <c r="C31" s="9"/>
      <c r="D31" s="9"/>
      <c r="E31" s="22"/>
      <c r="F31" s="9"/>
      <c r="G31" s="17" t="s">
        <v>33</v>
      </c>
      <c r="H31" s="204" t="str">
        <f>IF($H$23=1,"",IF($H$23=2,G34,""))</f>
        <v/>
      </c>
    </row>
    <row r="32" spans="1:9" ht="6" customHeight="1">
      <c r="A32" s="12"/>
      <c r="B32" s="9"/>
      <c r="C32" s="9"/>
      <c r="D32" s="9"/>
      <c r="E32" s="9"/>
      <c r="F32" s="9"/>
      <c r="G32" s="17" t="s">
        <v>34</v>
      </c>
      <c r="H32" s="204" t="str">
        <f>IF($H$23=1,"",IF($H$23=2,G35,""))</f>
        <v/>
      </c>
    </row>
    <row r="33" spans="1:9" ht="12.75" customHeight="1">
      <c r="A33" s="315" t="s">
        <v>26</v>
      </c>
      <c r="B33" s="358"/>
      <c r="C33" s="36"/>
      <c r="D33" s="23"/>
      <c r="E33" s="23"/>
      <c r="F33" s="23"/>
      <c r="G33" s="17" t="s">
        <v>35</v>
      </c>
      <c r="H33" s="204" t="str">
        <f>IF($H$23=1,"",IF($H$23=2,G36,""))</f>
        <v/>
      </c>
      <c r="I33" s="5" t="b">
        <f>IF(C33="",FALSE,A33)</f>
        <v>0</v>
      </c>
    </row>
    <row r="34" spans="1:9" ht="6" customHeight="1">
      <c r="A34" s="12"/>
      <c r="B34" s="9"/>
      <c r="C34" s="9"/>
      <c r="D34" s="9"/>
      <c r="E34" s="9"/>
      <c r="F34" s="9"/>
      <c r="G34" s="17" t="s">
        <v>36</v>
      </c>
      <c r="H34" s="205"/>
    </row>
    <row r="35" spans="1:9" ht="27.75" customHeight="1">
      <c r="A35" s="315" t="s">
        <v>58</v>
      </c>
      <c r="B35" s="358"/>
      <c r="C35" s="36"/>
      <c r="D35" s="9"/>
      <c r="F35" s="23"/>
      <c r="G35" s="17" t="s">
        <v>37</v>
      </c>
      <c r="I35" s="156" t="b">
        <f>IF(C35="",FALSE,IF(C35="-",FALSE,IF(H36&lt;&gt;C35,FALSE,A35)))</f>
        <v>0</v>
      </c>
    </row>
    <row r="36" spans="1:9" ht="6" customHeight="1">
      <c r="A36" s="15"/>
      <c r="B36" s="15"/>
      <c r="C36" s="9"/>
      <c r="D36" s="9"/>
      <c r="E36" s="22"/>
      <c r="F36" s="9"/>
      <c r="G36" s="3" t="s">
        <v>38</v>
      </c>
      <c r="H36" s="202">
        <f>IF(OR(,LEN(C35)=LEN(H25),LEN(C35)=LEN(H26),LEN(C35)=LEN(H27),LEN(C35)=LEN(H28),LEN(C35)=LEN(H29),LEN(C35)=LEN(H30),LEN(C35)=LEN(H31),LEN(C35)=LEN(H32),LEN(C35)=LEN(H33)),C35,0)</f>
        <v>0</v>
      </c>
    </row>
    <row r="37" spans="1:9" ht="25.5" customHeight="1">
      <c r="A37" s="315" t="s">
        <v>59</v>
      </c>
      <c r="B37" s="315"/>
      <c r="C37" s="336"/>
      <c r="D37" s="337"/>
      <c r="E37" s="338"/>
      <c r="F37" s="9" t="s">
        <v>54</v>
      </c>
      <c r="G37" s="1" t="s">
        <v>24</v>
      </c>
      <c r="H37" s="204" t="str">
        <f>IF($H$23=1,G37,IF($H$23=2,G40,""))</f>
        <v/>
      </c>
      <c r="I37" s="1" t="b">
        <f>IF(AND(C37&lt;&gt;"",C39&lt;&gt;"",E39&lt;&gt;"")=TRUE,A37,FALSE)</f>
        <v>0</v>
      </c>
    </row>
    <row r="38" spans="1:9" ht="6" customHeight="1">
      <c r="A38" s="315"/>
      <c r="B38" s="315"/>
      <c r="C38" s="9"/>
      <c r="D38" s="19"/>
      <c r="E38" s="19"/>
      <c r="F38" s="9"/>
      <c r="G38" s="1" t="s">
        <v>29</v>
      </c>
      <c r="H38" s="204" t="str">
        <f>IF($H$23=1,G38,IF($H$23=2,G41,""))</f>
        <v/>
      </c>
    </row>
    <row r="39" spans="1:9" ht="25.5" customHeight="1">
      <c r="A39" s="315"/>
      <c r="B39" s="315"/>
      <c r="C39" s="20"/>
      <c r="D39" s="9" t="s">
        <v>55</v>
      </c>
      <c r="E39" s="21"/>
      <c r="F39" s="9" t="s">
        <v>56</v>
      </c>
      <c r="G39" s="17" t="s">
        <v>30</v>
      </c>
      <c r="H39" s="204" t="str">
        <f>IF($H$23=1,G47,IF($H$23=2,G42,""))</f>
        <v/>
      </c>
    </row>
    <row r="40" spans="1:9" ht="6" customHeight="1">
      <c r="A40" s="12"/>
      <c r="B40" s="12"/>
      <c r="C40" s="23"/>
      <c r="D40" s="9"/>
      <c r="E40" s="24"/>
      <c r="F40" s="9"/>
      <c r="G40" s="17" t="s">
        <v>31</v>
      </c>
      <c r="H40" s="204" t="str">
        <f>IF($H$23=1,"",IF($H$23=2,G43,""))</f>
        <v/>
      </c>
    </row>
    <row r="41" spans="1:9" ht="12.75" customHeight="1">
      <c r="A41" s="12"/>
      <c r="B41" s="12"/>
      <c r="C41" s="20"/>
      <c r="D41" s="9" t="s">
        <v>57</v>
      </c>
      <c r="E41" s="24"/>
      <c r="F41" s="9"/>
      <c r="G41" s="17" t="s">
        <v>32</v>
      </c>
      <c r="H41" s="204" t="str">
        <f>IF($H$23=1,"",IF($H$23=2,G44,""))</f>
        <v/>
      </c>
    </row>
    <row r="42" spans="1:9" ht="6" customHeight="1">
      <c r="A42" s="15"/>
      <c r="B42" s="15"/>
      <c r="C42" s="9"/>
      <c r="D42" s="9"/>
      <c r="E42" s="22"/>
      <c r="F42" s="9"/>
      <c r="G42" s="17" t="s">
        <v>33</v>
      </c>
      <c r="H42" s="204" t="str">
        <f>IF($H$23=1,"",IF($H$23=2,G45,""))</f>
        <v/>
      </c>
    </row>
    <row r="43" spans="1:9" ht="6" customHeight="1">
      <c r="A43" s="12"/>
      <c r="B43" s="9"/>
      <c r="C43" s="9"/>
      <c r="D43" s="9"/>
      <c r="E43" s="9"/>
      <c r="F43" s="9"/>
      <c r="G43" s="17" t="s">
        <v>34</v>
      </c>
      <c r="H43" s="204" t="str">
        <f>IF($H$23=1,"",IF($H$23=2,G46,""))</f>
        <v/>
      </c>
    </row>
    <row r="44" spans="1:9" ht="12.75" customHeight="1">
      <c r="A44" s="315" t="s">
        <v>26</v>
      </c>
      <c r="B44" s="358"/>
      <c r="C44" s="36"/>
      <c r="D44" s="23"/>
      <c r="E44" s="23"/>
      <c r="F44" s="23"/>
      <c r="G44" s="17" t="s">
        <v>35</v>
      </c>
      <c r="H44" s="204" t="str">
        <f>IF($H$23=1,"",IF($H$23=2,G47,""))</f>
        <v/>
      </c>
      <c r="I44" s="5" t="b">
        <f>IF(C44="",FALSE,A44)</f>
        <v>0</v>
      </c>
    </row>
    <row r="45" spans="1:9" ht="6" customHeight="1">
      <c r="A45" s="12"/>
      <c r="B45" s="9"/>
      <c r="C45" s="9"/>
      <c r="D45" s="9"/>
      <c r="E45" s="9"/>
      <c r="F45" s="9"/>
      <c r="G45" s="17" t="s">
        <v>36</v>
      </c>
      <c r="H45" s="205"/>
    </row>
    <row r="46" spans="1:9" ht="27.75" customHeight="1">
      <c r="A46" s="315" t="s">
        <v>58</v>
      </c>
      <c r="B46" s="358"/>
      <c r="C46" s="36"/>
      <c r="D46" s="9"/>
      <c r="F46" s="23"/>
      <c r="G46" s="17" t="s">
        <v>37</v>
      </c>
      <c r="I46" s="156" t="b">
        <f>IF(C46="",FALSE,IF(C46="-",FALSE,IF(H47&lt;&gt;C46,FALSE,A46)))</f>
        <v>0</v>
      </c>
    </row>
    <row r="47" spans="1:9" ht="6" customHeight="1">
      <c r="A47" s="15"/>
      <c r="B47" s="15"/>
      <c r="C47" s="9"/>
      <c r="D47" s="9"/>
      <c r="E47" s="22"/>
      <c r="F47" s="9"/>
      <c r="G47" s="3"/>
      <c r="H47" s="202"/>
    </row>
    <row r="48" spans="1:9" ht="15" customHeight="1">
      <c r="A48" s="15"/>
      <c r="B48" s="15"/>
      <c r="C48" s="9"/>
      <c r="D48" s="9"/>
      <c r="E48" s="22"/>
      <c r="F48" s="9"/>
      <c r="G48" s="8"/>
    </row>
    <row r="49" spans="1:9" ht="10.5" customHeight="1">
      <c r="A49" s="12"/>
      <c r="B49" s="9"/>
      <c r="C49" s="18"/>
      <c r="D49" s="9"/>
      <c r="E49" s="18"/>
      <c r="F49" s="9"/>
      <c r="G49" s="8"/>
    </row>
    <row r="50" spans="1:9" ht="19.5" customHeight="1">
      <c r="A50" s="359" t="s">
        <v>60</v>
      </c>
      <c r="B50" s="359"/>
      <c r="C50" s="359"/>
      <c r="D50" s="359"/>
      <c r="E50" s="18"/>
      <c r="F50" s="9"/>
      <c r="G50" s="8"/>
    </row>
    <row r="51" spans="1:9" ht="9" customHeight="1">
      <c r="A51" s="15"/>
      <c r="B51" s="15"/>
      <c r="C51" s="9"/>
      <c r="D51" s="9"/>
      <c r="E51" s="22"/>
      <c r="F51" s="9"/>
    </row>
    <row r="52" spans="1:9" ht="12.75" customHeight="1">
      <c r="A52" s="315" t="s">
        <v>61</v>
      </c>
      <c r="B52" s="315"/>
      <c r="C52" s="37"/>
      <c r="D52" s="22" t="s">
        <v>62</v>
      </c>
      <c r="E52" s="20"/>
      <c r="F52" s="22" t="s">
        <v>63</v>
      </c>
      <c r="G52" s="1" t="s">
        <v>64</v>
      </c>
      <c r="I52" s="1">
        <f>IF(AND(C52&lt;&gt;"",C54&lt;&gt;"",E52&lt;&gt;"",E54&lt;&gt;"")=TRUE,A52,0)</f>
        <v>0</v>
      </c>
    </row>
    <row r="53" spans="1:9" ht="6" customHeight="1">
      <c r="A53" s="315"/>
      <c r="B53" s="315"/>
      <c r="C53" s="22"/>
      <c r="D53" s="22"/>
      <c r="E53" s="22"/>
      <c r="F53" s="22"/>
      <c r="G53" s="1" t="s">
        <v>65</v>
      </c>
    </row>
    <row r="54" spans="1:9" ht="12.75" customHeight="1">
      <c r="A54" s="315"/>
      <c r="B54" s="315"/>
      <c r="C54" s="20"/>
      <c r="D54" s="22" t="s">
        <v>66</v>
      </c>
      <c r="E54" s="20"/>
      <c r="F54" s="22" t="s">
        <v>67</v>
      </c>
      <c r="G54" s="1" t="s">
        <v>68</v>
      </c>
    </row>
    <row r="55" spans="1:9" ht="6" customHeight="1">
      <c r="A55" s="15"/>
      <c r="B55" s="15"/>
      <c r="C55" s="22"/>
      <c r="D55" s="22"/>
      <c r="E55" s="22"/>
      <c r="F55" s="22"/>
    </row>
    <row r="56" spans="1:9" ht="12.75" customHeight="1">
      <c r="A56" s="315" t="s">
        <v>69</v>
      </c>
      <c r="B56" s="339"/>
      <c r="C56" s="95"/>
      <c r="D56" s="9" t="s">
        <v>70</v>
      </c>
      <c r="E56" s="93"/>
      <c r="F56" s="22" t="s">
        <v>71</v>
      </c>
      <c r="I56" s="1" t="b">
        <f>IF(C56="",FALSE,A56)</f>
        <v>0</v>
      </c>
    </row>
    <row r="57" spans="1:9" ht="6" customHeight="1">
      <c r="A57" s="12"/>
      <c r="B57" s="9"/>
      <c r="C57" s="9"/>
      <c r="D57" s="9"/>
      <c r="E57" s="22"/>
      <c r="F57" s="22"/>
    </row>
    <row r="58" spans="1:9" ht="12.75" customHeight="1">
      <c r="A58" s="315" t="s">
        <v>72</v>
      </c>
      <c r="B58" s="339"/>
      <c r="C58" s="355"/>
      <c r="D58" s="356"/>
      <c r="E58" s="356"/>
      <c r="F58" s="357"/>
      <c r="G58" s="5"/>
      <c r="I58" s="1" t="b">
        <f>IF(AND(NOT(ISERROR(SEARCH("@",C58)&gt;0)),C58&lt;&gt;""),A58,FALSE)</f>
        <v>0</v>
      </c>
    </row>
    <row r="59" spans="1:9" ht="12.75" customHeight="1">
      <c r="A59" s="12"/>
      <c r="B59" s="12"/>
      <c r="C59" s="217"/>
      <c r="D59" s="217"/>
      <c r="E59" s="217"/>
      <c r="F59" s="217"/>
      <c r="G59" s="5"/>
    </row>
    <row r="60" spans="1:9" ht="9" customHeight="1">
      <c r="A60" s="15"/>
      <c r="B60" s="15"/>
      <c r="C60" s="9"/>
      <c r="D60" s="9"/>
      <c r="E60" s="22"/>
      <c r="F60" s="9"/>
    </row>
    <row r="61" spans="1:9" ht="12.75" customHeight="1">
      <c r="A61" s="315" t="s">
        <v>73</v>
      </c>
      <c r="B61" s="315"/>
      <c r="C61" s="37"/>
      <c r="D61" s="22" t="s">
        <v>62</v>
      </c>
      <c r="E61" s="20"/>
      <c r="F61" s="22" t="s">
        <v>63</v>
      </c>
      <c r="G61" s="1" t="s">
        <v>64</v>
      </c>
      <c r="I61" s="1">
        <f>IF(AND(C61&lt;&gt;"",C63&lt;&gt;"",E61&lt;&gt;"",E63&lt;&gt;"")=TRUE,A61,0)</f>
        <v>0</v>
      </c>
    </row>
    <row r="62" spans="1:9" ht="6" customHeight="1">
      <c r="A62" s="315"/>
      <c r="B62" s="315"/>
      <c r="C62" s="22"/>
      <c r="D62" s="22"/>
      <c r="E62" s="22"/>
      <c r="F62" s="22"/>
      <c r="G62" s="1" t="s">
        <v>65</v>
      </c>
    </row>
    <row r="63" spans="1:9" ht="12.75" customHeight="1">
      <c r="A63" s="315"/>
      <c r="B63" s="315"/>
      <c r="C63" s="20"/>
      <c r="D63" s="22" t="s">
        <v>66</v>
      </c>
      <c r="E63" s="20"/>
      <c r="F63" s="22" t="s">
        <v>67</v>
      </c>
      <c r="G63" s="1" t="s">
        <v>68</v>
      </c>
    </row>
    <row r="64" spans="1:9" ht="6" customHeight="1">
      <c r="A64" s="15"/>
      <c r="B64" s="15"/>
      <c r="C64" s="22"/>
      <c r="D64" s="22"/>
      <c r="E64" s="22"/>
      <c r="F64" s="22"/>
    </row>
    <row r="65" spans="1:9" ht="12.75" customHeight="1">
      <c r="A65" s="315" t="s">
        <v>69</v>
      </c>
      <c r="B65" s="339"/>
      <c r="C65" s="95"/>
      <c r="D65" s="9" t="s">
        <v>70</v>
      </c>
      <c r="E65" s="93"/>
      <c r="F65" s="22" t="s">
        <v>71</v>
      </c>
      <c r="I65" s="1" t="b">
        <f>IF(C65="",FALSE,A65)</f>
        <v>0</v>
      </c>
    </row>
    <row r="66" spans="1:9" ht="6" customHeight="1">
      <c r="A66" s="12"/>
      <c r="B66" s="9"/>
      <c r="C66" s="9"/>
      <c r="D66" s="9"/>
      <c r="E66" s="22"/>
      <c r="F66" s="22"/>
    </row>
    <row r="67" spans="1:9" ht="12.75" customHeight="1">
      <c r="A67" s="315" t="s">
        <v>72</v>
      </c>
      <c r="B67" s="339"/>
      <c r="C67" s="355"/>
      <c r="D67" s="356"/>
      <c r="E67" s="356"/>
      <c r="F67" s="357"/>
      <c r="G67" s="5"/>
      <c r="I67" s="1" t="b">
        <f>IF(AND(NOT(ISERROR(SEARCH("@",C67)&gt;0)),C67&lt;&gt;""),A67,FALSE)</f>
        <v>0</v>
      </c>
    </row>
    <row r="68" spans="1:9" ht="12.75" customHeight="1">
      <c r="A68" s="12"/>
      <c r="B68" s="12"/>
      <c r="C68" s="217"/>
      <c r="D68" s="217"/>
      <c r="E68" s="217"/>
      <c r="F68" s="217"/>
      <c r="G68" s="5"/>
    </row>
    <row r="69" spans="1:9" ht="12.75" customHeight="1">
      <c r="A69" s="353" t="s">
        <v>74</v>
      </c>
      <c r="B69" s="354"/>
      <c r="C69" s="199"/>
      <c r="D69" s="3" t="s">
        <v>75</v>
      </c>
      <c r="E69" s="26"/>
      <c r="F69" s="5"/>
      <c r="I69" s="1" t="b">
        <f>IF(C69="",FALSE,A69)</f>
        <v>0</v>
      </c>
    </row>
    <row r="70" spans="1:9" ht="6" customHeight="1">
      <c r="A70" s="194"/>
      <c r="B70" s="194"/>
      <c r="C70" s="200"/>
      <c r="D70" s="3"/>
      <c r="E70" s="26"/>
      <c r="F70" s="5"/>
    </row>
    <row r="71" spans="1:9" ht="12.75" customHeight="1">
      <c r="A71" s="353" t="s">
        <v>76</v>
      </c>
      <c r="B71" s="354"/>
      <c r="C71" s="94"/>
      <c r="D71" s="3" t="s">
        <v>77</v>
      </c>
      <c r="E71" s="26"/>
      <c r="F71" s="5"/>
      <c r="I71" s="1" t="b">
        <f>IF(C71="",FALSE,A71)</f>
        <v>0</v>
      </c>
    </row>
    <row r="72" spans="1:9" ht="6" customHeight="1">
      <c r="A72" s="194"/>
      <c r="B72" s="194"/>
      <c r="C72" s="200"/>
      <c r="D72" s="3"/>
      <c r="E72" s="26"/>
      <c r="F72" s="5"/>
    </row>
    <row r="73" spans="1:9" ht="12.75" customHeight="1">
      <c r="A73" s="353" t="s">
        <v>78</v>
      </c>
      <c r="B73" s="354"/>
      <c r="C73" s="94"/>
      <c r="D73" s="3" t="s">
        <v>79</v>
      </c>
      <c r="E73" s="26"/>
      <c r="F73" s="5"/>
      <c r="I73" s="1" t="b">
        <f>IF(C73="",FALSE,A73)</f>
        <v>0</v>
      </c>
    </row>
    <row r="74" spans="1:9" ht="6" customHeight="1">
      <c r="A74" s="194"/>
      <c r="B74" s="194"/>
      <c r="C74" s="206"/>
      <c r="D74" s="5"/>
      <c r="E74" s="26"/>
      <c r="F74" s="5"/>
    </row>
    <row r="75" spans="1:9" ht="12.75" customHeight="1">
      <c r="A75" s="315" t="s">
        <v>80</v>
      </c>
      <c r="B75" s="315"/>
      <c r="C75" s="315"/>
      <c r="D75" s="315"/>
      <c r="E75" s="315"/>
      <c r="F75" s="5"/>
      <c r="I75" s="1" t="b">
        <f>IF(AND(F76="",F77=""),FALSE,A75)</f>
        <v>0</v>
      </c>
    </row>
    <row r="76" spans="1:9" ht="15" customHeight="1">
      <c r="A76" s="11"/>
      <c r="E76" s="197" t="s">
        <v>81</v>
      </c>
      <c r="F76" s="210"/>
    </row>
    <row r="77" spans="1:9" ht="15" customHeight="1">
      <c r="A77" s="11"/>
      <c r="E77" s="197" t="s">
        <v>82</v>
      </c>
      <c r="F77" s="210"/>
    </row>
    <row r="78" spans="1:9" ht="25.5" customHeight="1"/>
    <row r="79" spans="1:9" ht="12.75" customHeight="1">
      <c r="A79" s="363" t="s">
        <v>83</v>
      </c>
      <c r="B79" s="363"/>
      <c r="C79" s="363"/>
      <c r="D79" s="363"/>
      <c r="E79" s="363"/>
      <c r="F79" s="363"/>
      <c r="I79" s="1" t="b">
        <f>IF(A81="",FALSE,A79)</f>
        <v>0</v>
      </c>
    </row>
    <row r="80" spans="1:9" ht="12.75" customHeight="1"/>
    <row r="81" spans="1:9" ht="180" customHeight="1">
      <c r="A81" s="350"/>
      <c r="B81" s="351"/>
      <c r="C81" s="351"/>
      <c r="D81" s="351"/>
      <c r="E81" s="351"/>
      <c r="F81" s="352"/>
    </row>
    <row r="82" spans="1:9" ht="25.5" customHeight="1"/>
    <row r="83" spans="1:9" ht="12.75" customHeight="1">
      <c r="A83" s="349" t="s">
        <v>84</v>
      </c>
      <c r="B83" s="349"/>
      <c r="C83" s="349"/>
      <c r="D83" s="349"/>
      <c r="E83" s="349"/>
      <c r="F83" s="349"/>
      <c r="I83" s="1" t="b">
        <f>IF(A85="",FALSE,A83)</f>
        <v>0</v>
      </c>
    </row>
    <row r="84" spans="1:9" ht="12.75" customHeight="1"/>
    <row r="85" spans="1:9" ht="180" customHeight="1">
      <c r="A85" s="350"/>
      <c r="B85" s="351"/>
      <c r="C85" s="351"/>
      <c r="D85" s="351"/>
      <c r="E85" s="351"/>
      <c r="F85" s="352"/>
    </row>
    <row r="86" spans="1:9" ht="25.5" customHeight="1"/>
    <row r="87" spans="1:9" ht="12.75" customHeight="1">
      <c r="A87" s="349" t="s">
        <v>85</v>
      </c>
      <c r="B87" s="349"/>
      <c r="C87" s="349"/>
      <c r="D87" s="349"/>
      <c r="E87" s="349"/>
      <c r="F87" s="349"/>
      <c r="I87" s="1" t="b">
        <f>IF(A89="",FALSE,A87)</f>
        <v>0</v>
      </c>
    </row>
    <row r="88" spans="1:9" ht="12.75" customHeight="1"/>
    <row r="89" spans="1:9" ht="180" customHeight="1">
      <c r="A89" s="350"/>
      <c r="B89" s="351"/>
      <c r="C89" s="351"/>
      <c r="D89" s="351"/>
      <c r="E89" s="351"/>
      <c r="F89" s="352"/>
    </row>
    <row r="90" spans="1:9" ht="25.5" customHeight="1"/>
    <row r="91" spans="1:9" ht="12.75" customHeight="1">
      <c r="A91" s="349" t="s">
        <v>86</v>
      </c>
      <c r="B91" s="349"/>
      <c r="C91" s="349"/>
      <c r="D91" s="349"/>
      <c r="E91" s="349"/>
      <c r="F91" s="349"/>
      <c r="I91" s="1" t="b">
        <f>IF(A93="",FALSE,A91)</f>
        <v>0</v>
      </c>
    </row>
    <row r="92" spans="1:9" ht="12.75" customHeight="1"/>
    <row r="93" spans="1:9" ht="180" customHeight="1">
      <c r="A93" s="346"/>
      <c r="B93" s="347"/>
      <c r="C93" s="347"/>
      <c r="D93" s="347"/>
      <c r="E93" s="347"/>
      <c r="F93" s="348"/>
    </row>
  </sheetData>
  <sheetProtection selectLockedCells="1"/>
  <mergeCells count="48">
    <mergeCell ref="A91:F91"/>
    <mergeCell ref="A93:F93"/>
    <mergeCell ref="A73:B73"/>
    <mergeCell ref="A75:E75"/>
    <mergeCell ref="A79:F79"/>
    <mergeCell ref="A81:F81"/>
    <mergeCell ref="A83:F83"/>
    <mergeCell ref="A85:F85"/>
    <mergeCell ref="A89:F89"/>
    <mergeCell ref="A67:B67"/>
    <mergeCell ref="C67:F67"/>
    <mergeCell ref="A69:B69"/>
    <mergeCell ref="A71:B71"/>
    <mergeCell ref="A87:F87"/>
    <mergeCell ref="A65:B65"/>
    <mergeCell ref="A35:B35"/>
    <mergeCell ref="A37:B39"/>
    <mergeCell ref="C37:E37"/>
    <mergeCell ref="A44:B44"/>
    <mergeCell ref="A46:B46"/>
    <mergeCell ref="A50:D50"/>
    <mergeCell ref="A52:B54"/>
    <mergeCell ref="A56:B56"/>
    <mergeCell ref="A58:B58"/>
    <mergeCell ref="C58:F58"/>
    <mergeCell ref="A61:B63"/>
    <mergeCell ref="A33:B33"/>
    <mergeCell ref="A16:B16"/>
    <mergeCell ref="C16:D16"/>
    <mergeCell ref="E16:F16"/>
    <mergeCell ref="A18:B18"/>
    <mergeCell ref="C18:D18"/>
    <mergeCell ref="A20:B20"/>
    <mergeCell ref="C20:D20"/>
    <mergeCell ref="A24:D24"/>
    <mergeCell ref="A26:B28"/>
    <mergeCell ref="C26:E26"/>
    <mergeCell ref="C9:F9"/>
    <mergeCell ref="A11:B11"/>
    <mergeCell ref="C11:F11"/>
    <mergeCell ref="A14:B14"/>
    <mergeCell ref="C14:F14"/>
    <mergeCell ref="A9:B9"/>
    <mergeCell ref="A2:F2"/>
    <mergeCell ref="A5:B5"/>
    <mergeCell ref="C5:F5"/>
    <mergeCell ref="A7:B7"/>
    <mergeCell ref="C7:F7"/>
  </mergeCells>
  <conditionalFormatting sqref="A5:B5">
    <cfRule type="cellIs" dxfId="207" priority="17" stopIfTrue="1" operator="notEqual">
      <formula>$I$5</formula>
    </cfRule>
  </conditionalFormatting>
  <conditionalFormatting sqref="A7:B7">
    <cfRule type="cellIs" dxfId="206" priority="16" stopIfTrue="1" operator="notEqual">
      <formula>$I$7</formula>
    </cfRule>
  </conditionalFormatting>
  <conditionalFormatting sqref="A9:B9">
    <cfRule type="cellIs" dxfId="205" priority="15" stopIfTrue="1" operator="notEqual">
      <formula>$I$9</formula>
    </cfRule>
  </conditionalFormatting>
  <conditionalFormatting sqref="A11:B11">
    <cfRule type="cellIs" dxfId="204" priority="8" stopIfTrue="1" operator="notEqual">
      <formula>$I$14</formula>
    </cfRule>
  </conditionalFormatting>
  <conditionalFormatting sqref="A14:B14">
    <cfRule type="cellIs" dxfId="203" priority="14" stopIfTrue="1" operator="notEqual">
      <formula>$I$14</formula>
    </cfRule>
  </conditionalFormatting>
  <conditionalFormatting sqref="A16:B16">
    <cfRule type="cellIs" dxfId="202" priority="26" stopIfTrue="1" operator="notEqual">
      <formula>$I$16</formula>
    </cfRule>
  </conditionalFormatting>
  <conditionalFormatting sqref="A18:B18">
    <cfRule type="cellIs" dxfId="201" priority="25" stopIfTrue="1" operator="notEqual">
      <formula>$I$18</formula>
    </cfRule>
  </conditionalFormatting>
  <conditionalFormatting sqref="A20:B21">
    <cfRule type="cellIs" dxfId="200" priority="24" stopIfTrue="1" operator="notEqual">
      <formula>$I$20</formula>
    </cfRule>
  </conditionalFormatting>
  <conditionalFormatting sqref="A23:B23 A25:B25 A31:B32 A34:B34 A36:B36 A42:B43 A45:B45 A47:B49">
    <cfRule type="cellIs" dxfId="199" priority="23" stopIfTrue="1" operator="notEqual">
      <formula>#REF!</formula>
    </cfRule>
  </conditionalFormatting>
  <conditionalFormatting sqref="A26:B28">
    <cfRule type="cellIs" dxfId="198" priority="22" stopIfTrue="1" operator="notEqual">
      <formula>$I$26</formula>
    </cfRule>
  </conditionalFormatting>
  <conditionalFormatting sqref="A33:B33">
    <cfRule type="cellIs" dxfId="197" priority="21" stopIfTrue="1" operator="notEqual">
      <formula>$I$33</formula>
    </cfRule>
  </conditionalFormatting>
  <conditionalFormatting sqref="A35:B35">
    <cfRule type="cellIs" dxfId="196" priority="20" stopIfTrue="1" operator="notEqual">
      <formula>$I$35</formula>
    </cfRule>
  </conditionalFormatting>
  <conditionalFormatting sqref="A37:B39">
    <cfRule type="cellIs" dxfId="195" priority="6" stopIfTrue="1" operator="notEqual">
      <formula>$I$26</formula>
    </cfRule>
  </conditionalFormatting>
  <conditionalFormatting sqref="A44:B44">
    <cfRule type="cellIs" dxfId="194" priority="5" stopIfTrue="1" operator="notEqual">
      <formula>$I$33</formula>
    </cfRule>
  </conditionalFormatting>
  <conditionalFormatting sqref="A46:B46">
    <cfRule type="cellIs" dxfId="193" priority="4" stopIfTrue="1" operator="notEqual">
      <formula>$I$35</formula>
    </cfRule>
  </conditionalFormatting>
  <conditionalFormatting sqref="A52:B54">
    <cfRule type="expression" dxfId="192" priority="13" stopIfTrue="1">
      <formula>$I$56=FALSE</formula>
    </cfRule>
    <cfRule type="cellIs" dxfId="191" priority="27" stopIfTrue="1" operator="notEqual">
      <formula>#REF!</formula>
    </cfRule>
  </conditionalFormatting>
  <conditionalFormatting sqref="A56:B56">
    <cfRule type="cellIs" dxfId="190" priority="18" stopIfTrue="1" operator="notEqual">
      <formula>$I$56</formula>
    </cfRule>
  </conditionalFormatting>
  <conditionalFormatting sqref="A58:B59 A67:B68">
    <cfRule type="cellIs" dxfId="189" priority="19" stopIfTrue="1" operator="notEqual">
      <formula>$I$58</formula>
    </cfRule>
  </conditionalFormatting>
  <conditionalFormatting sqref="A61:B63">
    <cfRule type="expression" dxfId="188" priority="1" stopIfTrue="1">
      <formula>$I$56=FALSE</formula>
    </cfRule>
    <cfRule type="cellIs" dxfId="187" priority="3" stopIfTrue="1" operator="notEqual">
      <formula>#REF!</formula>
    </cfRule>
  </conditionalFormatting>
  <conditionalFormatting sqref="A65:B65">
    <cfRule type="cellIs" dxfId="186" priority="2" stopIfTrue="1" operator="notEqual">
      <formula>$I$56</formula>
    </cfRule>
  </conditionalFormatting>
  <conditionalFormatting sqref="A69:B69">
    <cfRule type="expression" dxfId="185" priority="12" stopIfTrue="1">
      <formula>$I$69=FALSE</formula>
    </cfRule>
  </conditionalFormatting>
  <conditionalFormatting sqref="A71:B71">
    <cfRule type="expression" dxfId="184" priority="11" stopIfTrue="1">
      <formula>$I$71=FALSE</formula>
    </cfRule>
  </conditionalFormatting>
  <conditionalFormatting sqref="A73:B73">
    <cfRule type="expression" dxfId="183" priority="10" stopIfTrue="1">
      <formula>$I$73=FALSE</formula>
    </cfRule>
  </conditionalFormatting>
  <conditionalFormatting sqref="A75:E75">
    <cfRule type="expression" dxfId="182" priority="9" stopIfTrue="1">
      <formula>$I$75=FALSE</formula>
    </cfRule>
  </conditionalFormatting>
  <dataValidations count="22">
    <dataValidation type="list" allowBlank="1" showInputMessage="1" showErrorMessage="1" sqref="C33 C44" xr:uid="{198EDDC5-3AD7-4FA9-8E0C-99CA8F8AB108}">
      <formula1>$G$23:$G$24</formula1>
    </dataValidation>
    <dataValidation type="textLength" operator="lessThan" allowBlank="1" showInputMessage="1" showErrorMessage="1" sqref="C14:F14 C11:F11" xr:uid="{B4EA98B0-EDF1-487C-8073-4BC94DC846E5}">
      <formula1>300</formula1>
    </dataValidation>
    <dataValidation type="list" allowBlank="1" showInputMessage="1" showErrorMessage="1" sqref="C35 C46" xr:uid="{92B8D621-591C-4FAA-BF34-F4560A8EA648}">
      <formula1>$G$25:$G$36</formula1>
    </dataValidation>
    <dataValidation type="list" allowBlank="1" showInputMessage="1" showErrorMessage="1" sqref="C52 C61" xr:uid="{DFC571FB-B43B-459C-9B9F-3D03E6A71D83}">
      <formula1>$G$52:$G$54</formula1>
    </dataValidation>
    <dataValidation type="textLength" operator="lessThanOrEqual" allowBlank="1" showInputMessage="1" showErrorMessage="1" sqref="E52 C54 E54 E61 C63 E63" xr:uid="{2FCEC017-4DC0-4AA0-9B43-07D445B5FE7E}">
      <formula1>30</formula1>
    </dataValidation>
    <dataValidation type="textLength" allowBlank="1" showInputMessage="1" showErrorMessage="1" sqref="C9:F9 C7:F7 C5:F5" xr:uid="{69F60D42-B9CD-49A8-AE6D-FF99249044EF}">
      <formula1>1</formula1>
      <formula2>150</formula2>
    </dataValidation>
    <dataValidation type="textLength" operator="lessThanOrEqual" allowBlank="1" showInputMessage="1" showErrorMessage="1" sqref="C18:D18 C16:D16 C20:D20" xr:uid="{A8F035F4-E761-437C-8A8A-C63F2EA9DC61}">
      <formula1>25</formula1>
    </dataValidation>
    <dataValidation type="whole" allowBlank="1" showInputMessage="1" showErrorMessage="1" sqref="C28 C39" xr:uid="{6742555E-08A2-4EAE-990C-7F58D360AB62}">
      <formula1>1000</formula1>
      <formula2>99999</formula2>
    </dataValidation>
    <dataValidation type="decimal" allowBlank="1" showInputMessage="1" showErrorMessage="1" sqref="C70" xr:uid="{575F57AB-781A-4BD1-A4A5-40102A3542E5}">
      <formula1>0.1</formula1>
      <formula2>99999999</formula2>
    </dataValidation>
    <dataValidation type="whole" allowBlank="1" showInputMessage="1" showErrorMessage="1" sqref="C29 C40" xr:uid="{B551AF38-52E3-445D-9301-3C9511E997BC}">
      <formula1>1000</formula1>
      <formula2>9999</formula2>
    </dataValidation>
    <dataValidation type="textLength" allowBlank="1" showInputMessage="1" showErrorMessage="1" sqref="C32:F32 C13:F13 C43:F43" xr:uid="{EFC3FB63-FA76-4AEC-9C05-819DA85FD487}">
      <formula1>3</formula1>
      <formula2>50</formula2>
    </dataValidation>
    <dataValidation type="textLength" allowBlank="1" showInputMessage="1" showErrorMessage="1" sqref="E55 E64" xr:uid="{66B3CA47-D4F5-4393-9BCB-7462D0C7BE1D}">
      <formula1>1</formula1>
      <formula2>30</formula2>
    </dataValidation>
    <dataValidation type="textLength" allowBlank="1" showInputMessage="1" showErrorMessage="1" sqref="C55 E53 E62 C64" xr:uid="{092D4CBB-C12C-4DA2-96B8-B27012D1E69A}">
      <formula1>1</formula1>
      <formula2>20</formula2>
    </dataValidation>
    <dataValidation type="textLength" allowBlank="1" showInputMessage="1" showErrorMessage="1" sqref="C27:E27 C38:E38" xr:uid="{DEC77829-1512-4688-9AF2-95651332D360}">
      <formula1>4</formula1>
      <formula2>100</formula2>
    </dataValidation>
    <dataValidation type="whole" operator="equal" allowBlank="1" showInputMessage="1" showErrorMessage="1" sqref="C50:C51 C31 C36 C47:C48 C42 C60" xr:uid="{8AF1F968-689E-407A-A7F9-53C6712D84FB}">
      <formula1>4</formula1>
    </dataValidation>
    <dataValidation type="textLength" allowBlank="1" showInputMessage="1" showErrorMessage="1" sqref="E48 E28:E31 E50:E51 E39:E42 E60" xr:uid="{E306510E-7D79-4451-8FA9-CC7A48BF0968}">
      <formula1>2</formula1>
      <formula2>50</formula2>
    </dataValidation>
    <dataValidation type="textLength" allowBlank="1" showInputMessage="1" showErrorMessage="1" sqref="C26:E26 C37:E37" xr:uid="{7EA0AA33-8D20-4EFC-B491-6F798F85723F}">
      <formula1>1</formula1>
      <formula2>100</formula2>
    </dataValidation>
    <dataValidation type="textLength" allowBlank="1" showInputMessage="1" showErrorMessage="1" sqref="C6:F6 C8:F8" xr:uid="{D211077A-2DB2-491C-B51E-51D061AFB22A}">
      <formula1>6</formula1>
      <formula2>150</formula2>
    </dataValidation>
    <dataValidation type="whole" allowBlank="1" showInputMessage="1" showErrorMessage="1" sqref="C10" xr:uid="{F2602E5E-B84E-4A00-B853-388BB0EBBBA7}">
      <formula1>1000</formula1>
      <formula2>2009</formula2>
    </dataValidation>
    <dataValidation type="textLength" operator="lessThan" allowBlank="1" showInputMessage="1" showErrorMessage="1" sqref="C21:D21" xr:uid="{B723C5FF-59E3-4C42-913E-264EC0E577A3}">
      <formula1>25</formula1>
    </dataValidation>
    <dataValidation type="whole" allowBlank="1" showInputMessage="1" showErrorMessage="1" sqref="C30 C41" xr:uid="{5C1C6BCA-D3CB-46CC-AC57-3EE07326E867}">
      <formula1>0</formula1>
      <formula2>100000</formula2>
    </dataValidation>
    <dataValidation type="decimal" allowBlank="1" showInputMessage="1" showErrorMessage="1" sqref="F76:F77" xr:uid="{30DF9C3F-2824-4F75-BBE3-02BB8461513B}">
      <formula1>0</formula1>
      <formula2>500000</formula2>
    </dataValidation>
  </dataValidations>
  <hyperlinks>
    <hyperlink ref="C105" r:id="rId1" display="karpatine@somogy-hvk.hu" xr:uid="{56D62587-22A2-44E3-802F-61B6AB6ABD70}"/>
    <hyperlink ref="C115" r:id="rId2" display="jelenka@somogy.hu" xr:uid="{7E1EAEA8-BA60-45E2-AEB3-DF9E46CE305E}"/>
  </hyperlinks>
  <pageMargins left="0.98425196850393704" right="0.39370078740157483" top="0.74803149606299213" bottom="0.74803149606299213" header="0.31496062992125984" footer="0.31496062992125984"/>
  <pageSetup orientation="portrait" horizontalDpi="300" verticalDpi="300" r:id="rId3"/>
  <headerFooter>
    <oddFooter xml:space="preserve">&amp;C&amp;"Arial,Italic"&amp;8&amp;A&amp;R&amp;"Arial,Italic"&amp;8Page &amp;P of &amp;N </oddFooter>
  </headerFooter>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E9C3F-319E-4DA5-83DE-54683700F0FC}">
  <dimension ref="A1:O93"/>
  <sheetViews>
    <sheetView topLeftCell="A2" zoomScale="120" zoomScaleNormal="120" workbookViewId="0">
      <selection activeCell="C33" sqref="C33"/>
    </sheetView>
  </sheetViews>
  <sheetFormatPr defaultRowHeight="18" customHeight="1"/>
  <cols>
    <col min="1" max="2" width="14.85546875" style="1" customWidth="1"/>
    <col min="3" max="3" width="18.85546875" style="1" customWidth="1"/>
    <col min="4" max="4" width="10.7109375" style="1" customWidth="1"/>
    <col min="5" max="5" width="18.85546875" style="1" customWidth="1"/>
    <col min="6" max="6" width="12.42578125" style="1" customWidth="1"/>
    <col min="7" max="8" width="27.7109375" style="1" hidden="1" customWidth="1"/>
    <col min="9" max="9" width="11" style="1" hidden="1" customWidth="1"/>
    <col min="10" max="10" width="12.42578125" style="1" hidden="1" customWidth="1"/>
    <col min="11" max="12" width="9.140625" style="1" hidden="1" customWidth="1"/>
    <col min="13" max="13" width="9.140625" style="1" customWidth="1"/>
    <col min="14" max="14" width="32" style="1" customWidth="1"/>
    <col min="15" max="15" width="9.140625" style="1" customWidth="1"/>
    <col min="16" max="16384" width="9.140625" style="1"/>
  </cols>
  <sheetData>
    <row r="1" spans="1:15" ht="18" hidden="1" customHeight="1">
      <c r="G1" s="5"/>
      <c r="J1" s="201"/>
      <c r="K1" s="22"/>
    </row>
    <row r="2" spans="1:15" ht="18" customHeight="1">
      <c r="A2" s="340" t="s">
        <v>39</v>
      </c>
      <c r="B2" s="341"/>
      <c r="C2" s="341"/>
      <c r="D2" s="341"/>
      <c r="E2" s="341"/>
      <c r="F2" s="341"/>
      <c r="G2" s="5"/>
    </row>
    <row r="3" spans="1:15" ht="11.25" customHeight="1">
      <c r="A3" s="11"/>
    </row>
    <row r="4" spans="1:15" ht="15" customHeight="1">
      <c r="A4" s="16" t="s">
        <v>88</v>
      </c>
    </row>
    <row r="5" spans="1:15" ht="46.5" customHeight="1">
      <c r="A5" s="342" t="s">
        <v>41</v>
      </c>
      <c r="B5" s="343"/>
      <c r="C5" s="336"/>
      <c r="D5" s="344"/>
      <c r="E5" s="344"/>
      <c r="F5" s="345"/>
      <c r="I5" s="1" t="b">
        <f>IF(C5="",FALSE,A5)</f>
        <v>0</v>
      </c>
    </row>
    <row r="6" spans="1:15" ht="6" customHeight="1">
      <c r="A6" s="12"/>
      <c r="B6" s="9"/>
      <c r="C6" s="9"/>
      <c r="D6" s="9"/>
      <c r="E6" s="9"/>
      <c r="F6" s="9"/>
      <c r="G6" s="17"/>
    </row>
    <row r="7" spans="1:15" ht="46.5" customHeight="1">
      <c r="A7" s="315" t="s">
        <v>42</v>
      </c>
      <c r="B7" s="339"/>
      <c r="C7" s="336"/>
      <c r="D7" s="344"/>
      <c r="E7" s="344"/>
      <c r="F7" s="345"/>
      <c r="G7" s="17"/>
      <c r="I7" s="1" t="b">
        <f>IF(C7="",FALSE,A7)</f>
        <v>0</v>
      </c>
    </row>
    <row r="8" spans="1:15" ht="6" customHeight="1">
      <c r="A8" s="12"/>
      <c r="B8" s="9"/>
      <c r="C8" s="9"/>
      <c r="D8" s="9"/>
      <c r="E8" s="9"/>
      <c r="F8" s="9"/>
      <c r="G8" s="17"/>
    </row>
    <row r="9" spans="1:15" ht="25.5" customHeight="1">
      <c r="A9" s="342" t="s">
        <v>43</v>
      </c>
      <c r="B9" s="343"/>
      <c r="C9" s="336"/>
      <c r="D9" s="344"/>
      <c r="E9" s="344"/>
      <c r="F9" s="345"/>
      <c r="G9" s="17"/>
      <c r="I9" s="1" t="b">
        <f>IF(C9="",FALSE,A9)</f>
        <v>0</v>
      </c>
      <c r="O9" s="72"/>
    </row>
    <row r="10" spans="1:15" ht="6" customHeight="1">
      <c r="A10" s="12"/>
      <c r="B10" s="9"/>
      <c r="C10" s="18"/>
      <c r="D10" s="9"/>
      <c r="E10" s="18"/>
      <c r="F10" s="9"/>
      <c r="G10" s="17" t="s">
        <v>44</v>
      </c>
    </row>
    <row r="11" spans="1:15" ht="46.5" customHeight="1">
      <c r="A11" s="315" t="s">
        <v>45</v>
      </c>
      <c r="B11" s="339"/>
      <c r="C11" s="336"/>
      <c r="D11" s="344"/>
      <c r="E11" s="344"/>
      <c r="F11" s="345"/>
      <c r="G11" s="259"/>
      <c r="I11" s="1" t="b">
        <f>IF(C11="",FALSE,A11)</f>
        <v>0</v>
      </c>
    </row>
    <row r="12" spans="1:15" ht="6" customHeight="1">
      <c r="A12" s="12"/>
      <c r="B12" s="9"/>
      <c r="C12" s="18"/>
      <c r="D12" s="9"/>
      <c r="E12" s="18"/>
      <c r="F12" s="9"/>
      <c r="G12" s="259"/>
    </row>
    <row r="13" spans="1:15" ht="6" customHeight="1">
      <c r="A13" s="12"/>
      <c r="B13" s="9"/>
      <c r="C13" s="9"/>
      <c r="D13" s="9"/>
      <c r="E13" s="9"/>
      <c r="F13" s="9"/>
      <c r="G13" s="17"/>
      <c r="J13"/>
    </row>
    <row r="14" spans="1:15" ht="46.5" customHeight="1">
      <c r="A14" s="315" t="s">
        <v>46</v>
      </c>
      <c r="B14" s="339"/>
      <c r="C14" s="336"/>
      <c r="D14" s="344"/>
      <c r="E14" s="344"/>
      <c r="F14" s="345"/>
      <c r="G14" s="259"/>
      <c r="I14" s="1" t="b">
        <f>IF(C14="",FALSE,A14)</f>
        <v>0</v>
      </c>
    </row>
    <row r="15" spans="1:15" ht="6" customHeight="1">
      <c r="A15" s="12"/>
      <c r="B15" s="9"/>
      <c r="C15" s="18"/>
      <c r="D15" s="9"/>
      <c r="E15" s="18"/>
      <c r="F15" s="9"/>
      <c r="G15" s="259"/>
    </row>
    <row r="16" spans="1:15" ht="12.75" customHeight="1">
      <c r="A16" s="315" t="s">
        <v>47</v>
      </c>
      <c r="B16" s="339"/>
      <c r="C16" s="364"/>
      <c r="D16" s="365"/>
      <c r="E16" s="366" t="s">
        <v>48</v>
      </c>
      <c r="F16" s="321"/>
      <c r="I16" s="1" t="b">
        <f>IF(C16="",FALSE,A16)</f>
        <v>0</v>
      </c>
    </row>
    <row r="17" spans="1:9" ht="6" customHeight="1">
      <c r="A17" s="12"/>
      <c r="B17" s="9"/>
      <c r="C17" s="18"/>
      <c r="D17" s="9"/>
      <c r="E17" s="18"/>
      <c r="F17" s="9"/>
    </row>
    <row r="18" spans="1:9" ht="12.75" customHeight="1">
      <c r="A18" s="315" t="s">
        <v>49</v>
      </c>
      <c r="B18" s="339"/>
      <c r="C18" s="364"/>
      <c r="D18" s="365"/>
      <c r="I18" s="1" t="b">
        <f>IF(C18="",FALSE,A18)</f>
        <v>0</v>
      </c>
    </row>
    <row r="19" spans="1:9" ht="6" customHeight="1">
      <c r="A19" s="12"/>
      <c r="B19" s="9"/>
      <c r="C19" s="18"/>
      <c r="D19" s="9"/>
      <c r="E19" s="18"/>
      <c r="F19" s="9"/>
    </row>
    <row r="20" spans="1:9" ht="12.75" customHeight="1">
      <c r="A20" s="315" t="s">
        <v>50</v>
      </c>
      <c r="B20" s="339"/>
      <c r="C20" s="364"/>
      <c r="D20" s="365"/>
      <c r="I20" s="1" t="b">
        <f>IF(C20="",FALSE,A20)</f>
        <v>0</v>
      </c>
    </row>
    <row r="21" spans="1:9" ht="6" customHeight="1">
      <c r="A21" s="12"/>
      <c r="B21" s="12"/>
      <c r="C21" s="23"/>
      <c r="D21" s="25"/>
    </row>
    <row r="22" spans="1:9" ht="10.5" customHeight="1">
      <c r="A22" s="12"/>
      <c r="B22" s="9"/>
      <c r="C22" s="18"/>
      <c r="D22" s="9"/>
      <c r="E22" s="18"/>
      <c r="F22" s="9"/>
      <c r="G22" s="5"/>
    </row>
    <row r="23" spans="1:9" ht="10.5" customHeight="1">
      <c r="A23" s="12"/>
      <c r="B23" s="9"/>
      <c r="C23" s="18"/>
      <c r="D23" s="9"/>
      <c r="E23" s="18"/>
      <c r="F23" s="9"/>
      <c r="G23" s="5" t="s">
        <v>23</v>
      </c>
      <c r="H23" s="1">
        <f>IF($C$33="Hungary",1,IF($C$33="Croatia",2,0))</f>
        <v>0</v>
      </c>
    </row>
    <row r="24" spans="1:9" ht="19.5" customHeight="1">
      <c r="A24" s="359" t="s">
        <v>51</v>
      </c>
      <c r="B24" s="360"/>
      <c r="C24" s="361"/>
      <c r="D24" s="361"/>
      <c r="E24" s="18"/>
      <c r="F24" s="9"/>
      <c r="G24" s="5" t="s">
        <v>20</v>
      </c>
      <c r="H24" s="203" t="s">
        <v>52</v>
      </c>
    </row>
    <row r="25" spans="1:9" ht="6" customHeight="1">
      <c r="A25" s="12"/>
      <c r="B25" s="9"/>
      <c r="C25" s="18"/>
      <c r="D25" s="9"/>
      <c r="E25" s="18"/>
      <c r="F25" s="9"/>
      <c r="G25" s="1" t="s">
        <v>22</v>
      </c>
      <c r="H25" s="204" t="str">
        <f>IF($H$23=1,G25,IF($H$23=2,G28,""))</f>
        <v/>
      </c>
    </row>
    <row r="26" spans="1:9" ht="25.5" customHeight="1">
      <c r="A26" s="362" t="s">
        <v>53</v>
      </c>
      <c r="B26" s="362"/>
      <c r="C26" s="336"/>
      <c r="D26" s="337"/>
      <c r="E26" s="338"/>
      <c r="F26" s="9" t="s">
        <v>54</v>
      </c>
      <c r="G26" s="1" t="s">
        <v>24</v>
      </c>
      <c r="H26" s="204" t="str">
        <f>IF($H$23=1,G26,IF($H$23=2,G29,""))</f>
        <v/>
      </c>
      <c r="I26" s="1" t="b">
        <f>IF(AND(C26&lt;&gt;"",C28&lt;&gt;"",E28&lt;&gt;"")=TRUE,A26,FALSE)</f>
        <v>0</v>
      </c>
    </row>
    <row r="27" spans="1:9" ht="6" customHeight="1">
      <c r="A27" s="362"/>
      <c r="B27" s="362"/>
      <c r="C27" s="9"/>
      <c r="D27" s="19"/>
      <c r="E27" s="19"/>
      <c r="F27" s="9"/>
      <c r="G27" s="1" t="s">
        <v>29</v>
      </c>
      <c r="H27" s="204" t="str">
        <f>IF($H$23=1,G27,IF($H$23=2,G30,""))</f>
        <v/>
      </c>
    </row>
    <row r="28" spans="1:9" ht="25.5" customHeight="1">
      <c r="A28" s="362"/>
      <c r="B28" s="362"/>
      <c r="C28" s="20"/>
      <c r="D28" s="9" t="s">
        <v>55</v>
      </c>
      <c r="E28" s="21"/>
      <c r="F28" s="9" t="s">
        <v>56</v>
      </c>
      <c r="G28" s="17" t="s">
        <v>30</v>
      </c>
      <c r="H28" s="204" t="str">
        <f>IF($H$23=1,G36,IF($H$23=2,G31,""))</f>
        <v/>
      </c>
    </row>
    <row r="29" spans="1:9" ht="6" customHeight="1">
      <c r="A29" s="12"/>
      <c r="B29" s="12"/>
      <c r="C29" s="23"/>
      <c r="D29" s="9"/>
      <c r="E29" s="24"/>
      <c r="F29" s="9"/>
      <c r="G29" s="17" t="s">
        <v>31</v>
      </c>
      <c r="H29" s="204" t="str">
        <f>IF($H$23=1,"",IF($H$23=2,G32,""))</f>
        <v/>
      </c>
    </row>
    <row r="30" spans="1:9" ht="12.75" customHeight="1">
      <c r="A30" s="12"/>
      <c r="B30" s="12"/>
      <c r="C30" s="20"/>
      <c r="D30" s="9" t="s">
        <v>57</v>
      </c>
      <c r="E30" s="24"/>
      <c r="F30" s="9"/>
      <c r="G30" s="17" t="s">
        <v>32</v>
      </c>
      <c r="H30" s="204" t="str">
        <f>IF($H$23=1,"",IF($H$23=2,G33,""))</f>
        <v/>
      </c>
    </row>
    <row r="31" spans="1:9" ht="6" customHeight="1">
      <c r="A31" s="15"/>
      <c r="B31" s="15"/>
      <c r="C31" s="9"/>
      <c r="D31" s="9"/>
      <c r="E31" s="22"/>
      <c r="F31" s="9"/>
      <c r="G31" s="17" t="s">
        <v>33</v>
      </c>
      <c r="H31" s="204" t="str">
        <f>IF($H$23=1,"",IF($H$23=2,G34,""))</f>
        <v/>
      </c>
    </row>
    <row r="32" spans="1:9" ht="6" customHeight="1">
      <c r="A32" s="12"/>
      <c r="B32" s="9"/>
      <c r="C32" s="9"/>
      <c r="D32" s="9"/>
      <c r="E32" s="9"/>
      <c r="F32" s="9"/>
      <c r="G32" s="17" t="s">
        <v>34</v>
      </c>
      <c r="H32" s="204" t="str">
        <f>IF($H$23=1,"",IF($H$23=2,G35,""))</f>
        <v/>
      </c>
    </row>
    <row r="33" spans="1:9" ht="12.75" customHeight="1">
      <c r="A33" s="315" t="s">
        <v>26</v>
      </c>
      <c r="B33" s="358"/>
      <c r="C33" s="36"/>
      <c r="D33" s="23"/>
      <c r="E33" s="23"/>
      <c r="F33" s="23"/>
      <c r="G33" s="17" t="s">
        <v>35</v>
      </c>
      <c r="H33" s="204" t="str">
        <f>IF($H$23=1,"",IF($H$23=2,G36,""))</f>
        <v/>
      </c>
      <c r="I33" s="5" t="b">
        <f>IF(C33="",FALSE,A33)</f>
        <v>0</v>
      </c>
    </row>
    <row r="34" spans="1:9" ht="6" customHeight="1">
      <c r="A34" s="12"/>
      <c r="B34" s="9"/>
      <c r="C34" s="9"/>
      <c r="D34" s="9"/>
      <c r="E34" s="9"/>
      <c r="F34" s="9"/>
      <c r="G34" s="17" t="s">
        <v>36</v>
      </c>
      <c r="H34" s="205"/>
    </row>
    <row r="35" spans="1:9" ht="27.75" customHeight="1">
      <c r="A35" s="315" t="s">
        <v>58</v>
      </c>
      <c r="B35" s="358"/>
      <c r="C35" s="36"/>
      <c r="D35" s="9"/>
      <c r="F35" s="23"/>
      <c r="G35" s="17" t="s">
        <v>37</v>
      </c>
      <c r="I35" s="156" t="b">
        <f>IF(C35="",FALSE,IF(C35="-",FALSE,IF(H36&lt;&gt;C35,FALSE,A35)))</f>
        <v>0</v>
      </c>
    </row>
    <row r="36" spans="1:9" ht="6" customHeight="1">
      <c r="A36" s="15"/>
      <c r="B36" s="15"/>
      <c r="C36" s="9"/>
      <c r="D36" s="9"/>
      <c r="E36" s="22"/>
      <c r="F36" s="9"/>
      <c r="G36" s="3" t="s">
        <v>38</v>
      </c>
      <c r="H36" s="202">
        <f>IF(OR(,LEN(C35)=LEN(H25),LEN(C35)=LEN(H26),LEN(C35)=LEN(H27),LEN(C35)=LEN(H28),LEN(C35)=LEN(H29),LEN(C35)=LEN(H30),LEN(C35)=LEN(H31),LEN(C35)=LEN(H32),LEN(C35)=LEN(H33)),C35,0)</f>
        <v>0</v>
      </c>
    </row>
    <row r="37" spans="1:9" ht="25.5" customHeight="1">
      <c r="A37" s="315" t="s">
        <v>59</v>
      </c>
      <c r="B37" s="315"/>
      <c r="C37" s="336"/>
      <c r="D37" s="337"/>
      <c r="E37" s="338"/>
      <c r="F37" s="9" t="s">
        <v>54</v>
      </c>
      <c r="G37" s="1" t="s">
        <v>24</v>
      </c>
      <c r="H37" s="204" t="str">
        <f>IF($H$23=1,G37,IF($H$23=2,G40,""))</f>
        <v/>
      </c>
      <c r="I37" s="1" t="b">
        <f>IF(AND(C37&lt;&gt;"",C39&lt;&gt;"",E39&lt;&gt;"")=TRUE,A37,FALSE)</f>
        <v>0</v>
      </c>
    </row>
    <row r="38" spans="1:9" ht="6" customHeight="1">
      <c r="A38" s="315"/>
      <c r="B38" s="315"/>
      <c r="C38" s="9"/>
      <c r="D38" s="19"/>
      <c r="E38" s="19"/>
      <c r="F38" s="9"/>
      <c r="G38" s="1" t="s">
        <v>29</v>
      </c>
      <c r="H38" s="204" t="str">
        <f>IF($H$23=1,G38,IF($H$23=2,G41,""))</f>
        <v/>
      </c>
    </row>
    <row r="39" spans="1:9" ht="25.5" customHeight="1">
      <c r="A39" s="315"/>
      <c r="B39" s="315"/>
      <c r="C39" s="20"/>
      <c r="D39" s="9" t="s">
        <v>55</v>
      </c>
      <c r="E39" s="21"/>
      <c r="F39" s="9" t="s">
        <v>56</v>
      </c>
      <c r="G39" s="17" t="s">
        <v>30</v>
      </c>
      <c r="H39" s="204" t="str">
        <f>IF($H$23=1,G47,IF($H$23=2,G42,""))</f>
        <v/>
      </c>
    </row>
    <row r="40" spans="1:9" ht="6" customHeight="1">
      <c r="A40" s="12"/>
      <c r="B40" s="12"/>
      <c r="C40" s="23"/>
      <c r="D40" s="9"/>
      <c r="E40" s="24"/>
      <c r="F40" s="9"/>
      <c r="G40" s="17" t="s">
        <v>31</v>
      </c>
      <c r="H40" s="204" t="str">
        <f>IF($H$23=1,"",IF($H$23=2,G43,""))</f>
        <v/>
      </c>
    </row>
    <row r="41" spans="1:9" ht="12.75" customHeight="1">
      <c r="A41" s="12"/>
      <c r="B41" s="12"/>
      <c r="C41" s="20"/>
      <c r="D41" s="9" t="s">
        <v>57</v>
      </c>
      <c r="E41" s="24"/>
      <c r="F41" s="9"/>
      <c r="G41" s="17" t="s">
        <v>32</v>
      </c>
      <c r="H41" s="204" t="str">
        <f>IF($H$23=1,"",IF($H$23=2,G44,""))</f>
        <v/>
      </c>
    </row>
    <row r="42" spans="1:9" ht="6" customHeight="1">
      <c r="A42" s="15"/>
      <c r="B42" s="15"/>
      <c r="C42" s="9"/>
      <c r="D42" s="9"/>
      <c r="E42" s="22"/>
      <c r="F42" s="9"/>
      <c r="G42" s="17" t="s">
        <v>33</v>
      </c>
      <c r="H42" s="204" t="str">
        <f>IF($H$23=1,"",IF($H$23=2,G45,""))</f>
        <v/>
      </c>
    </row>
    <row r="43" spans="1:9" ht="6" customHeight="1">
      <c r="A43" s="12"/>
      <c r="B43" s="9"/>
      <c r="C43" s="9"/>
      <c r="D43" s="9"/>
      <c r="E43" s="9"/>
      <c r="F43" s="9"/>
      <c r="G43" s="17" t="s">
        <v>34</v>
      </c>
      <c r="H43" s="204" t="str">
        <f>IF($H$23=1,"",IF($H$23=2,G46,""))</f>
        <v/>
      </c>
    </row>
    <row r="44" spans="1:9" ht="12.75" customHeight="1">
      <c r="A44" s="315" t="s">
        <v>26</v>
      </c>
      <c r="B44" s="358"/>
      <c r="C44" s="36"/>
      <c r="D44" s="23"/>
      <c r="E44" s="23"/>
      <c r="F44" s="23"/>
      <c r="G44" s="17" t="s">
        <v>35</v>
      </c>
      <c r="H44" s="204" t="str">
        <f>IF($H$23=1,"",IF($H$23=2,G47,""))</f>
        <v/>
      </c>
      <c r="I44" s="5" t="b">
        <f>IF(C44="",FALSE,A44)</f>
        <v>0</v>
      </c>
    </row>
    <row r="45" spans="1:9" ht="6" customHeight="1">
      <c r="A45" s="12"/>
      <c r="B45" s="9"/>
      <c r="C45" s="9"/>
      <c r="D45" s="9"/>
      <c r="E45" s="9"/>
      <c r="F45" s="9"/>
      <c r="G45" s="17" t="s">
        <v>36</v>
      </c>
      <c r="H45" s="205"/>
    </row>
    <row r="46" spans="1:9" ht="27.75" customHeight="1">
      <c r="A46" s="315" t="s">
        <v>58</v>
      </c>
      <c r="B46" s="358"/>
      <c r="C46" s="36"/>
      <c r="D46" s="9"/>
      <c r="F46" s="23"/>
      <c r="G46" s="17" t="s">
        <v>37</v>
      </c>
      <c r="I46" s="156" t="b">
        <f>IF(C46="",FALSE,IF(C46="-",FALSE,IF(H47&lt;&gt;C46,FALSE,A46)))</f>
        <v>0</v>
      </c>
    </row>
    <row r="47" spans="1:9" ht="6" customHeight="1">
      <c r="A47" s="15"/>
      <c r="B47" s="15"/>
      <c r="C47" s="9"/>
      <c r="D47" s="9"/>
      <c r="E47" s="22"/>
      <c r="F47" s="9"/>
      <c r="G47" s="3"/>
      <c r="H47" s="202"/>
    </row>
    <row r="48" spans="1:9" ht="15" customHeight="1">
      <c r="A48" s="15"/>
      <c r="B48" s="15"/>
      <c r="C48" s="9"/>
      <c r="D48" s="9"/>
      <c r="E48" s="22"/>
      <c r="F48" s="9"/>
      <c r="G48" s="8"/>
    </row>
    <row r="49" spans="1:9" ht="10.5" customHeight="1">
      <c r="A49" s="12"/>
      <c r="B49" s="9"/>
      <c r="C49" s="18"/>
      <c r="D49" s="9"/>
      <c r="E49" s="18"/>
      <c r="F49" s="9"/>
      <c r="G49" s="8"/>
    </row>
    <row r="50" spans="1:9" ht="19.5" customHeight="1">
      <c r="A50" s="359" t="s">
        <v>60</v>
      </c>
      <c r="B50" s="359"/>
      <c r="C50" s="359"/>
      <c r="D50" s="359"/>
      <c r="E50" s="18"/>
      <c r="F50" s="9"/>
      <c r="G50" s="8"/>
    </row>
    <row r="51" spans="1:9" ht="9" customHeight="1">
      <c r="A51" s="15"/>
      <c r="B51" s="15"/>
      <c r="C51" s="9"/>
      <c r="D51" s="9"/>
      <c r="E51" s="22"/>
      <c r="F51" s="9"/>
    </row>
    <row r="52" spans="1:9" ht="12.75" customHeight="1">
      <c r="A52" s="315" t="s">
        <v>61</v>
      </c>
      <c r="B52" s="315"/>
      <c r="C52" s="37"/>
      <c r="D52" s="22" t="s">
        <v>62</v>
      </c>
      <c r="E52" s="20"/>
      <c r="F52" s="22" t="s">
        <v>63</v>
      </c>
      <c r="G52" s="1" t="s">
        <v>64</v>
      </c>
      <c r="I52" s="1">
        <f>IF(AND(C52&lt;&gt;"",C54&lt;&gt;"",E52&lt;&gt;"",E54&lt;&gt;"")=TRUE,A52,0)</f>
        <v>0</v>
      </c>
    </row>
    <row r="53" spans="1:9" ht="6" customHeight="1">
      <c r="A53" s="315"/>
      <c r="B53" s="315"/>
      <c r="C53" s="22"/>
      <c r="D53" s="22"/>
      <c r="E53" s="22"/>
      <c r="F53" s="22"/>
      <c r="G53" s="1" t="s">
        <v>65</v>
      </c>
    </row>
    <row r="54" spans="1:9" ht="12.75" customHeight="1">
      <c r="A54" s="315"/>
      <c r="B54" s="315"/>
      <c r="C54" s="20"/>
      <c r="D54" s="22" t="s">
        <v>66</v>
      </c>
      <c r="E54" s="20"/>
      <c r="F54" s="22" t="s">
        <v>67</v>
      </c>
      <c r="G54" s="1" t="s">
        <v>68</v>
      </c>
    </row>
    <row r="55" spans="1:9" ht="6" customHeight="1">
      <c r="A55" s="15"/>
      <c r="B55" s="15"/>
      <c r="C55" s="22"/>
      <c r="D55" s="22"/>
      <c r="E55" s="22"/>
      <c r="F55" s="22"/>
    </row>
    <row r="56" spans="1:9" ht="12.75" customHeight="1">
      <c r="A56" s="315" t="s">
        <v>69</v>
      </c>
      <c r="B56" s="339"/>
      <c r="C56" s="95"/>
      <c r="D56" s="9" t="s">
        <v>70</v>
      </c>
      <c r="E56" s="93"/>
      <c r="F56" s="22" t="s">
        <v>71</v>
      </c>
      <c r="I56" s="1" t="b">
        <f>IF(C56="",FALSE,A56)</f>
        <v>0</v>
      </c>
    </row>
    <row r="57" spans="1:9" ht="6" customHeight="1">
      <c r="A57" s="12"/>
      <c r="B57" s="9"/>
      <c r="C57" s="9"/>
      <c r="D57" s="9"/>
      <c r="E57" s="22"/>
      <c r="F57" s="22"/>
    </row>
    <row r="58" spans="1:9" ht="12.75" customHeight="1">
      <c r="A58" s="315" t="s">
        <v>72</v>
      </c>
      <c r="B58" s="339"/>
      <c r="C58" s="355"/>
      <c r="D58" s="356"/>
      <c r="E58" s="356"/>
      <c r="F58" s="357"/>
      <c r="G58" s="5"/>
      <c r="I58" s="1" t="b">
        <f>IF(AND(NOT(ISERROR(SEARCH("@",C58)&gt;0)),C58&lt;&gt;""),A58,FALSE)</f>
        <v>0</v>
      </c>
    </row>
    <row r="59" spans="1:9" ht="12.75" customHeight="1">
      <c r="A59" s="12"/>
      <c r="B59" s="12"/>
      <c r="C59" s="217"/>
      <c r="D59" s="217"/>
      <c r="E59" s="217"/>
      <c r="F59" s="217"/>
      <c r="G59" s="5"/>
    </row>
    <row r="60" spans="1:9" ht="9" customHeight="1">
      <c r="A60" s="15"/>
      <c r="B60" s="15"/>
      <c r="C60" s="9"/>
      <c r="D60" s="9"/>
      <c r="E60" s="22"/>
      <c r="F60" s="9"/>
    </row>
    <row r="61" spans="1:9" ht="12.75" customHeight="1">
      <c r="A61" s="315" t="s">
        <v>73</v>
      </c>
      <c r="B61" s="315"/>
      <c r="C61" s="37"/>
      <c r="D61" s="22" t="s">
        <v>62</v>
      </c>
      <c r="E61" s="20"/>
      <c r="F61" s="22" t="s">
        <v>63</v>
      </c>
      <c r="G61" s="1" t="s">
        <v>64</v>
      </c>
      <c r="I61" s="1">
        <f>IF(AND(C61&lt;&gt;"",C63&lt;&gt;"",E61&lt;&gt;"",E63&lt;&gt;"")=TRUE,A61,0)</f>
        <v>0</v>
      </c>
    </row>
    <row r="62" spans="1:9" ht="6" customHeight="1">
      <c r="A62" s="315"/>
      <c r="B62" s="315"/>
      <c r="C62" s="22"/>
      <c r="D62" s="22"/>
      <c r="E62" s="22"/>
      <c r="F62" s="22"/>
      <c r="G62" s="1" t="s">
        <v>65</v>
      </c>
    </row>
    <row r="63" spans="1:9" ht="12.75" customHeight="1">
      <c r="A63" s="315"/>
      <c r="B63" s="315"/>
      <c r="C63" s="20"/>
      <c r="D63" s="22" t="s">
        <v>66</v>
      </c>
      <c r="E63" s="20"/>
      <c r="F63" s="22" t="s">
        <v>67</v>
      </c>
      <c r="G63" s="1" t="s">
        <v>68</v>
      </c>
    </row>
    <row r="64" spans="1:9" ht="6" customHeight="1">
      <c r="A64" s="15"/>
      <c r="B64" s="15"/>
      <c r="C64" s="22"/>
      <c r="D64" s="22"/>
      <c r="E64" s="22"/>
      <c r="F64" s="22"/>
    </row>
    <row r="65" spans="1:9" ht="12.75" customHeight="1">
      <c r="A65" s="315" t="s">
        <v>69</v>
      </c>
      <c r="B65" s="339"/>
      <c r="C65" s="95"/>
      <c r="D65" s="9" t="s">
        <v>70</v>
      </c>
      <c r="E65" s="93"/>
      <c r="F65" s="22" t="s">
        <v>71</v>
      </c>
      <c r="I65" s="1" t="b">
        <f>IF(C65="",FALSE,A65)</f>
        <v>0</v>
      </c>
    </row>
    <row r="66" spans="1:9" ht="6" customHeight="1">
      <c r="A66" s="12"/>
      <c r="B66" s="9"/>
      <c r="C66" s="9"/>
      <c r="D66" s="9"/>
      <c r="E66" s="22"/>
      <c r="F66" s="22"/>
    </row>
    <row r="67" spans="1:9" ht="12.75" customHeight="1">
      <c r="A67" s="315" t="s">
        <v>72</v>
      </c>
      <c r="B67" s="339"/>
      <c r="C67" s="355"/>
      <c r="D67" s="356"/>
      <c r="E67" s="356"/>
      <c r="F67" s="357"/>
      <c r="G67" s="5"/>
      <c r="I67" s="1" t="b">
        <f>IF(AND(NOT(ISERROR(SEARCH("@",C67)&gt;0)),C67&lt;&gt;""),A67,FALSE)</f>
        <v>0</v>
      </c>
    </row>
    <row r="68" spans="1:9" ht="12.75" customHeight="1">
      <c r="A68" s="12"/>
      <c r="B68" s="12"/>
      <c r="C68" s="217"/>
      <c r="D68" s="217"/>
      <c r="E68" s="217"/>
      <c r="F68" s="217"/>
      <c r="G68" s="5"/>
    </row>
    <row r="69" spans="1:9" ht="12.75" customHeight="1">
      <c r="A69" s="353" t="s">
        <v>74</v>
      </c>
      <c r="B69" s="354"/>
      <c r="C69" s="199"/>
      <c r="D69" s="3" t="s">
        <v>75</v>
      </c>
      <c r="E69" s="26"/>
      <c r="F69" s="5"/>
      <c r="I69" s="1" t="b">
        <f>IF(C69="",FALSE,A69)</f>
        <v>0</v>
      </c>
    </row>
    <row r="70" spans="1:9" ht="6" customHeight="1">
      <c r="A70" s="194"/>
      <c r="B70" s="194"/>
      <c r="C70" s="200"/>
      <c r="D70" s="3"/>
      <c r="E70" s="26"/>
      <c r="F70" s="5"/>
    </row>
    <row r="71" spans="1:9" ht="12.75" customHeight="1">
      <c r="A71" s="353" t="s">
        <v>76</v>
      </c>
      <c r="B71" s="354"/>
      <c r="C71" s="94"/>
      <c r="D71" s="3" t="s">
        <v>77</v>
      </c>
      <c r="E71" s="26"/>
      <c r="F71" s="5"/>
      <c r="I71" s="1" t="b">
        <f>IF(C71="",FALSE,A71)</f>
        <v>0</v>
      </c>
    </row>
    <row r="72" spans="1:9" ht="6" customHeight="1">
      <c r="A72" s="194"/>
      <c r="B72" s="194"/>
      <c r="C72" s="200"/>
      <c r="D72" s="3"/>
      <c r="E72" s="26"/>
      <c r="F72" s="5"/>
    </row>
    <row r="73" spans="1:9" ht="12.75" customHeight="1">
      <c r="A73" s="353" t="s">
        <v>78</v>
      </c>
      <c r="B73" s="354"/>
      <c r="C73" s="94"/>
      <c r="D73" s="3" t="s">
        <v>79</v>
      </c>
      <c r="E73" s="26"/>
      <c r="F73" s="5"/>
      <c r="I73" s="1" t="b">
        <f>IF(C73="",FALSE,A73)</f>
        <v>0</v>
      </c>
    </row>
    <row r="74" spans="1:9" ht="6" customHeight="1">
      <c r="A74" s="194"/>
      <c r="B74" s="194"/>
      <c r="C74" s="206"/>
      <c r="D74" s="5"/>
      <c r="E74" s="26"/>
      <c r="F74" s="5"/>
    </row>
    <row r="75" spans="1:9" ht="12.75" customHeight="1">
      <c r="A75" s="315" t="s">
        <v>80</v>
      </c>
      <c r="B75" s="315"/>
      <c r="C75" s="315"/>
      <c r="D75" s="315"/>
      <c r="E75" s="315"/>
      <c r="F75" s="5"/>
      <c r="I75" s="1" t="b">
        <f>IF(AND(F76="",F77=""),FALSE,A75)</f>
        <v>0</v>
      </c>
    </row>
    <row r="76" spans="1:9" ht="15" customHeight="1">
      <c r="A76" s="11"/>
      <c r="E76" s="197" t="s">
        <v>81</v>
      </c>
      <c r="F76" s="210"/>
    </row>
    <row r="77" spans="1:9" ht="15" customHeight="1">
      <c r="A77" s="11"/>
      <c r="E77" s="197" t="s">
        <v>82</v>
      </c>
      <c r="F77" s="210"/>
    </row>
    <row r="78" spans="1:9" ht="25.5" customHeight="1"/>
    <row r="79" spans="1:9" ht="12.75" customHeight="1">
      <c r="A79" s="363" t="s">
        <v>83</v>
      </c>
      <c r="B79" s="363"/>
      <c r="C79" s="363"/>
      <c r="D79" s="363"/>
      <c r="E79" s="363"/>
      <c r="F79" s="363"/>
      <c r="I79" s="1" t="b">
        <f>IF(A81="",FALSE,A79)</f>
        <v>0</v>
      </c>
    </row>
    <row r="80" spans="1:9" ht="12.75" customHeight="1"/>
    <row r="81" spans="1:9" ht="180" customHeight="1">
      <c r="A81" s="350"/>
      <c r="B81" s="351"/>
      <c r="C81" s="351"/>
      <c r="D81" s="351"/>
      <c r="E81" s="351"/>
      <c r="F81" s="352"/>
    </row>
    <row r="82" spans="1:9" ht="25.5" customHeight="1"/>
    <row r="83" spans="1:9" ht="12.75" customHeight="1">
      <c r="A83" s="349" t="s">
        <v>84</v>
      </c>
      <c r="B83" s="349"/>
      <c r="C83" s="349"/>
      <c r="D83" s="349"/>
      <c r="E83" s="349"/>
      <c r="F83" s="349"/>
      <c r="I83" s="1" t="b">
        <f>IF(A85="",FALSE,A83)</f>
        <v>0</v>
      </c>
    </row>
    <row r="84" spans="1:9" ht="12.75" customHeight="1"/>
    <row r="85" spans="1:9" ht="180" customHeight="1">
      <c r="A85" s="350"/>
      <c r="B85" s="351"/>
      <c r="C85" s="351"/>
      <c r="D85" s="351"/>
      <c r="E85" s="351"/>
      <c r="F85" s="352"/>
    </row>
    <row r="86" spans="1:9" ht="25.5" customHeight="1"/>
    <row r="87" spans="1:9" ht="12.75" customHeight="1">
      <c r="A87" s="349" t="s">
        <v>85</v>
      </c>
      <c r="B87" s="349"/>
      <c r="C87" s="349"/>
      <c r="D87" s="349"/>
      <c r="E87" s="349"/>
      <c r="F87" s="349"/>
      <c r="I87" s="1" t="b">
        <f>IF(A89="",FALSE,A87)</f>
        <v>0</v>
      </c>
    </row>
    <row r="88" spans="1:9" ht="12.75" customHeight="1"/>
    <row r="89" spans="1:9" ht="180" customHeight="1">
      <c r="A89" s="350"/>
      <c r="B89" s="351"/>
      <c r="C89" s="351"/>
      <c r="D89" s="351"/>
      <c r="E89" s="351"/>
      <c r="F89" s="352"/>
    </row>
    <row r="90" spans="1:9" ht="25.5" customHeight="1"/>
    <row r="91" spans="1:9" ht="12.75" customHeight="1">
      <c r="A91" s="349" t="s">
        <v>86</v>
      </c>
      <c r="B91" s="349"/>
      <c r="C91" s="349"/>
      <c r="D91" s="349"/>
      <c r="E91" s="349"/>
      <c r="F91" s="349"/>
      <c r="I91" s="1" t="b">
        <f>IF(A93="",FALSE,A91)</f>
        <v>0</v>
      </c>
    </row>
    <row r="92" spans="1:9" ht="12.75" customHeight="1"/>
    <row r="93" spans="1:9" ht="180" customHeight="1">
      <c r="A93" s="346"/>
      <c r="B93" s="347"/>
      <c r="C93" s="347"/>
      <c r="D93" s="347"/>
      <c r="E93" s="347"/>
      <c r="F93" s="348"/>
    </row>
  </sheetData>
  <sheetProtection selectLockedCells="1"/>
  <mergeCells count="48">
    <mergeCell ref="A91:F91"/>
    <mergeCell ref="A93:F93"/>
    <mergeCell ref="A73:B73"/>
    <mergeCell ref="A75:E75"/>
    <mergeCell ref="A79:F79"/>
    <mergeCell ref="A81:F81"/>
    <mergeCell ref="A83:F83"/>
    <mergeCell ref="A85:F85"/>
    <mergeCell ref="A89:F89"/>
    <mergeCell ref="A67:B67"/>
    <mergeCell ref="C67:F67"/>
    <mergeCell ref="A69:B69"/>
    <mergeCell ref="A71:B71"/>
    <mergeCell ref="A87:F87"/>
    <mergeCell ref="A65:B65"/>
    <mergeCell ref="A35:B35"/>
    <mergeCell ref="A37:B39"/>
    <mergeCell ref="C37:E37"/>
    <mergeCell ref="A44:B44"/>
    <mergeCell ref="A46:B46"/>
    <mergeCell ref="A50:D50"/>
    <mergeCell ref="A52:B54"/>
    <mergeCell ref="A56:B56"/>
    <mergeCell ref="A58:B58"/>
    <mergeCell ref="C58:F58"/>
    <mergeCell ref="A61:B63"/>
    <mergeCell ref="A33:B33"/>
    <mergeCell ref="A16:B16"/>
    <mergeCell ref="C16:D16"/>
    <mergeCell ref="E16:F16"/>
    <mergeCell ref="A18:B18"/>
    <mergeCell ref="C18:D18"/>
    <mergeCell ref="A20:B20"/>
    <mergeCell ref="C20:D20"/>
    <mergeCell ref="A24:D24"/>
    <mergeCell ref="A26:B28"/>
    <mergeCell ref="C26:E26"/>
    <mergeCell ref="C9:F9"/>
    <mergeCell ref="A11:B11"/>
    <mergeCell ref="C11:F11"/>
    <mergeCell ref="A14:B14"/>
    <mergeCell ref="C14:F14"/>
    <mergeCell ref="A9:B9"/>
    <mergeCell ref="A2:F2"/>
    <mergeCell ref="A5:B5"/>
    <mergeCell ref="C5:F5"/>
    <mergeCell ref="A7:B7"/>
    <mergeCell ref="C7:F7"/>
  </mergeCells>
  <conditionalFormatting sqref="A5:B5">
    <cfRule type="cellIs" dxfId="181" priority="17" stopIfTrue="1" operator="notEqual">
      <formula>$I$5</formula>
    </cfRule>
  </conditionalFormatting>
  <conditionalFormatting sqref="A7:B7">
    <cfRule type="cellIs" dxfId="180" priority="16" stopIfTrue="1" operator="notEqual">
      <formula>$I$7</formula>
    </cfRule>
  </conditionalFormatting>
  <conditionalFormatting sqref="A9:B9">
    <cfRule type="cellIs" dxfId="179" priority="15" stopIfTrue="1" operator="notEqual">
      <formula>$I$9</formula>
    </cfRule>
  </conditionalFormatting>
  <conditionalFormatting sqref="A11:B11">
    <cfRule type="cellIs" dxfId="178" priority="8" stopIfTrue="1" operator="notEqual">
      <formula>$I$14</formula>
    </cfRule>
  </conditionalFormatting>
  <conditionalFormatting sqref="A14:B14">
    <cfRule type="cellIs" dxfId="177" priority="14" stopIfTrue="1" operator="notEqual">
      <formula>$I$14</formula>
    </cfRule>
  </conditionalFormatting>
  <conditionalFormatting sqref="A16:B16">
    <cfRule type="cellIs" dxfId="176" priority="26" stopIfTrue="1" operator="notEqual">
      <formula>$I$16</formula>
    </cfRule>
  </conditionalFormatting>
  <conditionalFormatting sqref="A18:B18">
    <cfRule type="cellIs" dxfId="175" priority="25" stopIfTrue="1" operator="notEqual">
      <formula>$I$18</formula>
    </cfRule>
  </conditionalFormatting>
  <conditionalFormatting sqref="A20:B21">
    <cfRule type="cellIs" dxfId="174" priority="24" stopIfTrue="1" operator="notEqual">
      <formula>$I$20</formula>
    </cfRule>
  </conditionalFormatting>
  <conditionalFormatting sqref="A23:B23 A25:B25 A31:B32 A34:B34 A36:B36 A42:B43 A45:B45 A47:B49">
    <cfRule type="cellIs" dxfId="173" priority="23" stopIfTrue="1" operator="notEqual">
      <formula>#REF!</formula>
    </cfRule>
  </conditionalFormatting>
  <conditionalFormatting sqref="A26:B28">
    <cfRule type="cellIs" dxfId="172" priority="22" stopIfTrue="1" operator="notEqual">
      <formula>$I$26</formula>
    </cfRule>
  </conditionalFormatting>
  <conditionalFormatting sqref="A33:B33">
    <cfRule type="cellIs" dxfId="171" priority="21" stopIfTrue="1" operator="notEqual">
      <formula>$I$33</formula>
    </cfRule>
  </conditionalFormatting>
  <conditionalFormatting sqref="A35:B35">
    <cfRule type="cellIs" dxfId="170" priority="20" stopIfTrue="1" operator="notEqual">
      <formula>$I$35</formula>
    </cfRule>
  </conditionalFormatting>
  <conditionalFormatting sqref="A37:B39">
    <cfRule type="cellIs" dxfId="169" priority="6" stopIfTrue="1" operator="notEqual">
      <formula>$I$26</formula>
    </cfRule>
  </conditionalFormatting>
  <conditionalFormatting sqref="A44:B44">
    <cfRule type="cellIs" dxfId="168" priority="5" stopIfTrue="1" operator="notEqual">
      <formula>$I$33</formula>
    </cfRule>
  </conditionalFormatting>
  <conditionalFormatting sqref="A46:B46">
    <cfRule type="cellIs" dxfId="167" priority="4" stopIfTrue="1" operator="notEqual">
      <formula>$I$35</formula>
    </cfRule>
  </conditionalFormatting>
  <conditionalFormatting sqref="A52:B54">
    <cfRule type="expression" dxfId="166" priority="13" stopIfTrue="1">
      <formula>$I$56=FALSE</formula>
    </cfRule>
    <cfRule type="cellIs" dxfId="165" priority="27" stopIfTrue="1" operator="notEqual">
      <formula>#REF!</formula>
    </cfRule>
  </conditionalFormatting>
  <conditionalFormatting sqref="A56:B56">
    <cfRule type="cellIs" dxfId="164" priority="18" stopIfTrue="1" operator="notEqual">
      <formula>$I$56</formula>
    </cfRule>
  </conditionalFormatting>
  <conditionalFormatting sqref="A58:B59 A67:B68">
    <cfRule type="cellIs" dxfId="163" priority="19" stopIfTrue="1" operator="notEqual">
      <formula>$I$58</formula>
    </cfRule>
  </conditionalFormatting>
  <conditionalFormatting sqref="A61:B63">
    <cfRule type="expression" dxfId="162" priority="1" stopIfTrue="1">
      <formula>$I$56=FALSE</formula>
    </cfRule>
    <cfRule type="cellIs" dxfId="161" priority="3" stopIfTrue="1" operator="notEqual">
      <formula>#REF!</formula>
    </cfRule>
  </conditionalFormatting>
  <conditionalFormatting sqref="A65:B65">
    <cfRule type="cellIs" dxfId="160" priority="2" stopIfTrue="1" operator="notEqual">
      <formula>$I$56</formula>
    </cfRule>
  </conditionalFormatting>
  <conditionalFormatting sqref="A69:B69">
    <cfRule type="expression" dxfId="159" priority="12" stopIfTrue="1">
      <formula>$I$69=FALSE</formula>
    </cfRule>
  </conditionalFormatting>
  <conditionalFormatting sqref="A71:B71">
    <cfRule type="expression" dxfId="158" priority="11" stopIfTrue="1">
      <formula>$I$71=FALSE</formula>
    </cfRule>
  </conditionalFormatting>
  <conditionalFormatting sqref="A73:B73">
    <cfRule type="expression" dxfId="157" priority="10" stopIfTrue="1">
      <formula>$I$73=FALSE</formula>
    </cfRule>
  </conditionalFormatting>
  <conditionalFormatting sqref="A75:E75">
    <cfRule type="expression" dxfId="156" priority="9" stopIfTrue="1">
      <formula>$I$75=FALSE</formula>
    </cfRule>
  </conditionalFormatting>
  <dataValidations count="22">
    <dataValidation type="list" allowBlank="1" showInputMessage="1" showErrorMessage="1" sqref="C33 C44" xr:uid="{AEB3190C-64FD-4E2E-B90A-9119F06E1821}">
      <formula1>$G$23:$G$24</formula1>
    </dataValidation>
    <dataValidation type="textLength" operator="lessThan" allowBlank="1" showInputMessage="1" showErrorMessage="1" sqref="C14:F14 C11:F11" xr:uid="{DAB8368E-35E8-4515-A2C7-D2762B9FC231}">
      <formula1>300</formula1>
    </dataValidation>
    <dataValidation type="list" allowBlank="1" showInputMessage="1" showErrorMessage="1" sqref="C35 C46" xr:uid="{E9EF222E-7A7B-4AC9-8CEE-281A56935A7A}">
      <formula1>$G$25:$G$36</formula1>
    </dataValidation>
    <dataValidation type="list" allowBlank="1" showInputMessage="1" showErrorMessage="1" sqref="C52 C61" xr:uid="{5F98EFD7-9404-4D1F-8829-D61E5AB1239F}">
      <formula1>$G$52:$G$54</formula1>
    </dataValidation>
    <dataValidation type="textLength" operator="lessThanOrEqual" allowBlank="1" showInputMessage="1" showErrorMessage="1" sqref="E52 C54 E54 E61 C63 E63" xr:uid="{2AA60D05-E6E7-4640-B991-92633A1B4A54}">
      <formula1>30</formula1>
    </dataValidation>
    <dataValidation type="textLength" allowBlank="1" showInputMessage="1" showErrorMessage="1" sqref="C9:F9 C7:F7 C5:F5" xr:uid="{E83A1330-4D3D-4BA4-B822-B1C5598CC3D3}">
      <formula1>1</formula1>
      <formula2>150</formula2>
    </dataValidation>
    <dataValidation type="textLength" operator="lessThanOrEqual" allowBlank="1" showInputMessage="1" showErrorMessage="1" sqref="C18:D18 C16:D16 C20:D20" xr:uid="{665F955B-6AFB-49D4-9A60-9B9655B3E051}">
      <formula1>25</formula1>
    </dataValidation>
    <dataValidation type="whole" allowBlank="1" showInputMessage="1" showErrorMessage="1" sqref="C28 C39" xr:uid="{440697A0-70F9-4866-A241-C67265BE2537}">
      <formula1>1000</formula1>
      <formula2>99999</formula2>
    </dataValidation>
    <dataValidation type="decimal" allowBlank="1" showInputMessage="1" showErrorMessage="1" sqref="C70" xr:uid="{D2EF835E-F5B6-4D18-B810-46E10760ADA7}">
      <formula1>0.1</formula1>
      <formula2>99999999</formula2>
    </dataValidation>
    <dataValidation type="whole" allowBlank="1" showInputMessage="1" showErrorMessage="1" sqref="C29 C40" xr:uid="{38C9FDB2-29A1-448B-8C83-9762AAF3A006}">
      <formula1>1000</formula1>
      <formula2>9999</formula2>
    </dataValidation>
    <dataValidation type="textLength" allowBlank="1" showInputMessage="1" showErrorMessage="1" sqref="C32:F32 C13:F13 C43:F43" xr:uid="{7E253411-F465-4FA3-80E9-3F523BFA938A}">
      <formula1>3</formula1>
      <formula2>50</formula2>
    </dataValidation>
    <dataValidation type="textLength" allowBlank="1" showInputMessage="1" showErrorMessage="1" sqref="E55 E64" xr:uid="{0CC9A6A0-4920-4C20-91F1-7FA00CFAC244}">
      <formula1>1</formula1>
      <formula2>30</formula2>
    </dataValidation>
    <dataValidation type="textLength" allowBlank="1" showInputMessage="1" showErrorMessage="1" sqref="C55 E53 E62 C64" xr:uid="{2D2E3BAD-5E82-4CF5-B5CC-C500656A9A4E}">
      <formula1>1</formula1>
      <formula2>20</formula2>
    </dataValidation>
    <dataValidation type="textLength" allowBlank="1" showInputMessage="1" showErrorMessage="1" sqref="C27:E27 C38:E38" xr:uid="{1151EC24-A1F3-4864-AB42-D2B33B5C6FD2}">
      <formula1>4</formula1>
      <formula2>100</formula2>
    </dataValidation>
    <dataValidation type="whole" operator="equal" allowBlank="1" showInputMessage="1" showErrorMessage="1" sqref="C50:C51 C31 C36 C47:C48 C42 C60" xr:uid="{677DA354-F1A1-4AF3-90AC-FE1788F25CC1}">
      <formula1>4</formula1>
    </dataValidation>
    <dataValidation type="textLength" allowBlank="1" showInputMessage="1" showErrorMessage="1" sqref="E48 E28:E31 E50:E51 E39:E42 E60" xr:uid="{5DCB0067-FE39-48F4-B955-B24C0F1C7288}">
      <formula1>2</formula1>
      <formula2>50</formula2>
    </dataValidation>
    <dataValidation type="textLength" allowBlank="1" showInputMessage="1" showErrorMessage="1" sqref="C26:E26 C37:E37" xr:uid="{122B97D0-F2E7-4CF6-AA9D-034ADF32B115}">
      <formula1>1</formula1>
      <formula2>100</formula2>
    </dataValidation>
    <dataValidation type="textLength" allowBlank="1" showInputMessage="1" showErrorMessage="1" sqref="C6:F6 C8:F8" xr:uid="{99CF2B15-214D-4CB1-85F0-1BD4637930C0}">
      <formula1>6</formula1>
      <formula2>150</formula2>
    </dataValidation>
    <dataValidation type="whole" allowBlank="1" showInputMessage="1" showErrorMessage="1" sqref="C10" xr:uid="{B4820404-DE69-4DA6-8BDE-907BF87C40F6}">
      <formula1>1000</formula1>
      <formula2>2009</formula2>
    </dataValidation>
    <dataValidation type="textLength" operator="lessThan" allowBlank="1" showInputMessage="1" showErrorMessage="1" sqref="C21:D21" xr:uid="{605B31B7-FC94-43A4-90A4-20F2220115A9}">
      <formula1>25</formula1>
    </dataValidation>
    <dataValidation type="whole" allowBlank="1" showInputMessage="1" showErrorMessage="1" sqref="C30 C41" xr:uid="{6DCC5F22-8C3F-46F7-9858-A15F0E58467B}">
      <formula1>0</formula1>
      <formula2>100000</formula2>
    </dataValidation>
    <dataValidation type="decimal" allowBlank="1" showInputMessage="1" showErrorMessage="1" sqref="F76:F77" xr:uid="{F9DB9A69-8CD9-490B-848D-DDC9C6F4B210}">
      <formula1>0</formula1>
      <formula2>500000</formula2>
    </dataValidation>
  </dataValidations>
  <hyperlinks>
    <hyperlink ref="C105" r:id="rId1" display="karpatine@somogy-hvk.hu" xr:uid="{1889901B-71BD-49AB-8437-D3C09694EA6C}"/>
    <hyperlink ref="C115" r:id="rId2" display="jelenka@somogy.hu" xr:uid="{AF80A4FF-00A6-4E2E-86B1-2D4410420E4F}"/>
  </hyperlinks>
  <pageMargins left="0.98425196850393704" right="0.39370078740157483" top="0.74803149606299213" bottom="0.74803149606299213" header="0.31496062992125984" footer="0.31496062992125984"/>
  <pageSetup orientation="portrait" horizontalDpi="300" verticalDpi="300" r:id="rId3"/>
  <headerFooter>
    <oddFooter xml:space="preserve">&amp;C&amp;"Arial,Italic"&amp;8&amp;A&amp;R&amp;"Arial,Italic"&amp;8Page &amp;P of &amp;N </oddFooter>
  </headerFooter>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A044F-DF31-4F2A-A46B-38D42006F7DD}">
  <dimension ref="A1:O93"/>
  <sheetViews>
    <sheetView topLeftCell="A2" zoomScale="120" zoomScaleNormal="120" workbookViewId="0">
      <selection activeCell="C33" sqref="C33"/>
    </sheetView>
  </sheetViews>
  <sheetFormatPr defaultRowHeight="18" customHeight="1"/>
  <cols>
    <col min="1" max="2" width="14.85546875" style="1" customWidth="1"/>
    <col min="3" max="3" width="18.85546875" style="1" customWidth="1"/>
    <col min="4" max="4" width="10.7109375" style="1" customWidth="1"/>
    <col min="5" max="5" width="18.85546875" style="1" customWidth="1"/>
    <col min="6" max="6" width="12.42578125" style="1" customWidth="1"/>
    <col min="7" max="8" width="27.7109375" style="1" hidden="1" customWidth="1"/>
    <col min="9" max="9" width="11" style="1" hidden="1" customWidth="1"/>
    <col min="10" max="10" width="12.42578125" style="1" hidden="1" customWidth="1"/>
    <col min="11" max="12" width="9.140625" style="1" hidden="1" customWidth="1"/>
    <col min="13" max="13" width="9.140625" style="1" customWidth="1"/>
    <col min="14" max="14" width="32" style="1" customWidth="1"/>
    <col min="15" max="15" width="9.140625" style="1" customWidth="1"/>
    <col min="16" max="16384" width="9.140625" style="1"/>
  </cols>
  <sheetData>
    <row r="1" spans="1:15" ht="18" hidden="1" customHeight="1">
      <c r="G1" s="5"/>
      <c r="J1" s="201"/>
      <c r="K1" s="22"/>
    </row>
    <row r="2" spans="1:15" ht="18" customHeight="1">
      <c r="A2" s="340" t="s">
        <v>39</v>
      </c>
      <c r="B2" s="341"/>
      <c r="C2" s="341"/>
      <c r="D2" s="341"/>
      <c r="E2" s="341"/>
      <c r="F2" s="341"/>
      <c r="G2" s="5"/>
    </row>
    <row r="3" spans="1:15" ht="11.25" customHeight="1">
      <c r="A3" s="11"/>
    </row>
    <row r="4" spans="1:15" ht="15" customHeight="1">
      <c r="A4" s="16" t="s">
        <v>89</v>
      </c>
    </row>
    <row r="5" spans="1:15" ht="46.5" customHeight="1">
      <c r="A5" s="342" t="s">
        <v>41</v>
      </c>
      <c r="B5" s="343"/>
      <c r="C5" s="336"/>
      <c r="D5" s="344"/>
      <c r="E5" s="344"/>
      <c r="F5" s="345"/>
      <c r="I5" s="1" t="b">
        <f>IF(C5="",FALSE,A5)</f>
        <v>0</v>
      </c>
    </row>
    <row r="6" spans="1:15" ht="6" customHeight="1">
      <c r="A6" s="12"/>
      <c r="B6" s="9"/>
      <c r="C6" s="9"/>
      <c r="D6" s="9"/>
      <c r="E6" s="9"/>
      <c r="F6" s="9"/>
      <c r="G6" s="17"/>
    </row>
    <row r="7" spans="1:15" ht="46.5" customHeight="1">
      <c r="A7" s="315" t="s">
        <v>42</v>
      </c>
      <c r="B7" s="339"/>
      <c r="C7" s="336"/>
      <c r="D7" s="344"/>
      <c r="E7" s="344"/>
      <c r="F7" s="345"/>
      <c r="G7" s="17"/>
      <c r="I7" s="1" t="b">
        <f>IF(C7="",FALSE,A7)</f>
        <v>0</v>
      </c>
    </row>
    <row r="8" spans="1:15" ht="6" customHeight="1">
      <c r="A8" s="12"/>
      <c r="B8" s="9"/>
      <c r="C8" s="9"/>
      <c r="D8" s="9"/>
      <c r="E8" s="9"/>
      <c r="F8" s="9"/>
      <c r="G8" s="17"/>
    </row>
    <row r="9" spans="1:15" ht="25.5" customHeight="1">
      <c r="A9" s="342" t="s">
        <v>43</v>
      </c>
      <c r="B9" s="343"/>
      <c r="C9" s="336"/>
      <c r="D9" s="344"/>
      <c r="E9" s="344"/>
      <c r="F9" s="345"/>
      <c r="G9" s="17"/>
      <c r="I9" s="1" t="b">
        <f>IF(C9="",FALSE,A9)</f>
        <v>0</v>
      </c>
      <c r="O9" s="72"/>
    </row>
    <row r="10" spans="1:15" ht="6" customHeight="1">
      <c r="A10" s="12"/>
      <c r="B10" s="9"/>
      <c r="C10" s="18"/>
      <c r="D10" s="9"/>
      <c r="E10" s="18"/>
      <c r="F10" s="9"/>
      <c r="G10" s="17" t="s">
        <v>44</v>
      </c>
    </row>
    <row r="11" spans="1:15" ht="46.5" customHeight="1">
      <c r="A11" s="315" t="s">
        <v>45</v>
      </c>
      <c r="B11" s="339"/>
      <c r="C11" s="336"/>
      <c r="D11" s="344"/>
      <c r="E11" s="344"/>
      <c r="F11" s="345"/>
      <c r="G11" s="259"/>
      <c r="I11" s="1" t="b">
        <f>IF(C11="",FALSE,A11)</f>
        <v>0</v>
      </c>
    </row>
    <row r="12" spans="1:15" ht="6" customHeight="1">
      <c r="A12" s="12"/>
      <c r="B12" s="9"/>
      <c r="C12" s="18"/>
      <c r="D12" s="9"/>
      <c r="E12" s="18"/>
      <c r="F12" s="9"/>
      <c r="G12" s="259"/>
    </row>
    <row r="13" spans="1:15" ht="6" customHeight="1">
      <c r="A13" s="12"/>
      <c r="B13" s="9"/>
      <c r="C13" s="9"/>
      <c r="D13" s="9"/>
      <c r="E13" s="9"/>
      <c r="F13" s="9"/>
      <c r="G13" s="17"/>
      <c r="J13"/>
    </row>
    <row r="14" spans="1:15" ht="46.5" customHeight="1">
      <c r="A14" s="315" t="s">
        <v>46</v>
      </c>
      <c r="B14" s="339"/>
      <c r="C14" s="336"/>
      <c r="D14" s="344"/>
      <c r="E14" s="344"/>
      <c r="F14" s="345"/>
      <c r="G14" s="259"/>
      <c r="I14" s="1" t="b">
        <f>IF(C14="",FALSE,A14)</f>
        <v>0</v>
      </c>
    </row>
    <row r="15" spans="1:15" ht="6" customHeight="1">
      <c r="A15" s="12"/>
      <c r="B15" s="9"/>
      <c r="C15" s="18"/>
      <c r="D15" s="9"/>
      <c r="E15" s="18"/>
      <c r="F15" s="9"/>
      <c r="G15" s="259"/>
    </row>
    <row r="16" spans="1:15" ht="12.75" customHeight="1">
      <c r="A16" s="315" t="s">
        <v>47</v>
      </c>
      <c r="B16" s="339"/>
      <c r="C16" s="364"/>
      <c r="D16" s="365"/>
      <c r="E16" s="366" t="s">
        <v>48</v>
      </c>
      <c r="F16" s="321"/>
      <c r="I16" s="1" t="b">
        <f>IF(C16="",FALSE,A16)</f>
        <v>0</v>
      </c>
    </row>
    <row r="17" spans="1:9" ht="6" customHeight="1">
      <c r="A17" s="12"/>
      <c r="B17" s="9"/>
      <c r="C17" s="18"/>
      <c r="D17" s="9"/>
      <c r="E17" s="18"/>
      <c r="F17" s="9"/>
    </row>
    <row r="18" spans="1:9" ht="12.75" customHeight="1">
      <c r="A18" s="315" t="s">
        <v>49</v>
      </c>
      <c r="B18" s="339"/>
      <c r="C18" s="364"/>
      <c r="D18" s="365"/>
      <c r="I18" s="1" t="b">
        <f>IF(C18="",FALSE,A18)</f>
        <v>0</v>
      </c>
    </row>
    <row r="19" spans="1:9" ht="6" customHeight="1">
      <c r="A19" s="12"/>
      <c r="B19" s="9"/>
      <c r="C19" s="18"/>
      <c r="D19" s="9"/>
      <c r="E19" s="18"/>
      <c r="F19" s="9"/>
    </row>
    <row r="20" spans="1:9" ht="12.75" customHeight="1">
      <c r="A20" s="315" t="s">
        <v>50</v>
      </c>
      <c r="B20" s="339"/>
      <c r="C20" s="364"/>
      <c r="D20" s="365"/>
      <c r="I20" s="1" t="b">
        <f>IF(C20="",FALSE,A20)</f>
        <v>0</v>
      </c>
    </row>
    <row r="21" spans="1:9" ht="6" customHeight="1">
      <c r="A21" s="12"/>
      <c r="B21" s="12"/>
      <c r="C21" s="23"/>
      <c r="D21" s="25"/>
    </row>
    <row r="22" spans="1:9" ht="10.5" customHeight="1">
      <c r="A22" s="12"/>
      <c r="B22" s="9"/>
      <c r="C22" s="18"/>
      <c r="D22" s="9"/>
      <c r="E22" s="18"/>
      <c r="F22" s="9"/>
      <c r="G22" s="5"/>
    </row>
    <row r="23" spans="1:9" ht="10.5" customHeight="1">
      <c r="A23" s="12"/>
      <c r="B23" s="9"/>
      <c r="C23" s="18"/>
      <c r="D23" s="9"/>
      <c r="E23" s="18"/>
      <c r="F23" s="9"/>
      <c r="G23" s="5" t="s">
        <v>23</v>
      </c>
      <c r="H23" s="1">
        <f>IF($C$33="Hungary",1,IF($C$33="Croatia",2,0))</f>
        <v>0</v>
      </c>
    </row>
    <row r="24" spans="1:9" ht="19.5" customHeight="1">
      <c r="A24" s="359" t="s">
        <v>51</v>
      </c>
      <c r="B24" s="360"/>
      <c r="C24" s="361"/>
      <c r="D24" s="361"/>
      <c r="E24" s="18"/>
      <c r="F24" s="9"/>
      <c r="G24" s="5" t="s">
        <v>20</v>
      </c>
      <c r="H24" s="203" t="s">
        <v>52</v>
      </c>
    </row>
    <row r="25" spans="1:9" ht="6" customHeight="1">
      <c r="A25" s="12"/>
      <c r="B25" s="9"/>
      <c r="C25" s="18"/>
      <c r="D25" s="9"/>
      <c r="E25" s="18"/>
      <c r="F25" s="9"/>
      <c r="G25" s="1" t="s">
        <v>22</v>
      </c>
      <c r="H25" s="204" t="str">
        <f>IF($H$23=1,G25,IF($H$23=2,G28,""))</f>
        <v/>
      </c>
    </row>
    <row r="26" spans="1:9" ht="25.5" customHeight="1">
      <c r="A26" s="362" t="s">
        <v>53</v>
      </c>
      <c r="B26" s="362"/>
      <c r="C26" s="336"/>
      <c r="D26" s="337"/>
      <c r="E26" s="338"/>
      <c r="F26" s="9" t="s">
        <v>54</v>
      </c>
      <c r="G26" s="1" t="s">
        <v>24</v>
      </c>
      <c r="H26" s="204" t="str">
        <f>IF($H$23=1,G26,IF($H$23=2,G29,""))</f>
        <v/>
      </c>
      <c r="I26" s="1" t="b">
        <f>IF(AND(C26&lt;&gt;"",C28&lt;&gt;"",E28&lt;&gt;"")=TRUE,A26,FALSE)</f>
        <v>0</v>
      </c>
    </row>
    <row r="27" spans="1:9" ht="6" customHeight="1">
      <c r="A27" s="362"/>
      <c r="B27" s="362"/>
      <c r="C27" s="9"/>
      <c r="D27" s="19"/>
      <c r="E27" s="19"/>
      <c r="F27" s="9"/>
      <c r="G27" s="1" t="s">
        <v>29</v>
      </c>
      <c r="H27" s="204" t="str">
        <f>IF($H$23=1,G27,IF($H$23=2,G30,""))</f>
        <v/>
      </c>
    </row>
    <row r="28" spans="1:9" ht="25.5" customHeight="1">
      <c r="A28" s="362"/>
      <c r="B28" s="362"/>
      <c r="C28" s="20"/>
      <c r="D28" s="9" t="s">
        <v>55</v>
      </c>
      <c r="E28" s="21"/>
      <c r="F28" s="9" t="s">
        <v>56</v>
      </c>
      <c r="G28" s="17" t="s">
        <v>30</v>
      </c>
      <c r="H28" s="204" t="str">
        <f>IF($H$23=1,G36,IF($H$23=2,G31,""))</f>
        <v/>
      </c>
    </row>
    <row r="29" spans="1:9" ht="6" customHeight="1">
      <c r="A29" s="12"/>
      <c r="B29" s="12"/>
      <c r="C29" s="23"/>
      <c r="D29" s="9"/>
      <c r="E29" s="24"/>
      <c r="F29" s="9"/>
      <c r="G29" s="17" t="s">
        <v>31</v>
      </c>
      <c r="H29" s="204" t="str">
        <f>IF($H$23=1,"",IF($H$23=2,G32,""))</f>
        <v/>
      </c>
    </row>
    <row r="30" spans="1:9" ht="12.75" customHeight="1">
      <c r="A30" s="12"/>
      <c r="B30" s="12"/>
      <c r="C30" s="20"/>
      <c r="D30" s="9" t="s">
        <v>57</v>
      </c>
      <c r="E30" s="24"/>
      <c r="F30" s="9"/>
      <c r="G30" s="17" t="s">
        <v>32</v>
      </c>
      <c r="H30" s="204" t="str">
        <f>IF($H$23=1,"",IF($H$23=2,G33,""))</f>
        <v/>
      </c>
    </row>
    <row r="31" spans="1:9" ht="6" customHeight="1">
      <c r="A31" s="15"/>
      <c r="B31" s="15"/>
      <c r="C31" s="9"/>
      <c r="D31" s="9"/>
      <c r="E31" s="22"/>
      <c r="F31" s="9"/>
      <c r="G31" s="17" t="s">
        <v>33</v>
      </c>
      <c r="H31" s="204" t="str">
        <f>IF($H$23=1,"",IF($H$23=2,G34,""))</f>
        <v/>
      </c>
    </row>
    <row r="32" spans="1:9" ht="6" customHeight="1">
      <c r="A32" s="12"/>
      <c r="B32" s="9"/>
      <c r="C32" s="9"/>
      <c r="D32" s="9"/>
      <c r="E32" s="9"/>
      <c r="F32" s="9"/>
      <c r="G32" s="17" t="s">
        <v>34</v>
      </c>
      <c r="H32" s="204" t="str">
        <f>IF($H$23=1,"",IF($H$23=2,G35,""))</f>
        <v/>
      </c>
    </row>
    <row r="33" spans="1:9" ht="12.75" customHeight="1">
      <c r="A33" s="315" t="s">
        <v>26</v>
      </c>
      <c r="B33" s="358"/>
      <c r="C33" s="36"/>
      <c r="D33" s="23"/>
      <c r="E33" s="23"/>
      <c r="F33" s="23"/>
      <c r="G33" s="17" t="s">
        <v>35</v>
      </c>
      <c r="H33" s="204" t="str">
        <f>IF($H$23=1,"",IF($H$23=2,G36,""))</f>
        <v/>
      </c>
      <c r="I33" s="5" t="b">
        <f>IF(C33="",FALSE,A33)</f>
        <v>0</v>
      </c>
    </row>
    <row r="34" spans="1:9" ht="6" customHeight="1">
      <c r="A34" s="12"/>
      <c r="B34" s="9"/>
      <c r="C34" s="9"/>
      <c r="D34" s="9"/>
      <c r="E34" s="9"/>
      <c r="F34" s="9"/>
      <c r="G34" s="17" t="s">
        <v>36</v>
      </c>
      <c r="H34" s="205"/>
    </row>
    <row r="35" spans="1:9" ht="27.75" customHeight="1">
      <c r="A35" s="315" t="s">
        <v>58</v>
      </c>
      <c r="B35" s="358"/>
      <c r="C35" s="36"/>
      <c r="D35" s="9"/>
      <c r="F35" s="23"/>
      <c r="G35" s="17" t="s">
        <v>37</v>
      </c>
      <c r="I35" s="156" t="b">
        <f>IF(C35="",FALSE,IF(C35="-",FALSE,IF(H36&lt;&gt;C35,FALSE,A35)))</f>
        <v>0</v>
      </c>
    </row>
    <row r="36" spans="1:9" ht="6" customHeight="1">
      <c r="A36" s="15"/>
      <c r="B36" s="15"/>
      <c r="C36" s="9"/>
      <c r="D36" s="9"/>
      <c r="E36" s="22"/>
      <c r="F36" s="9"/>
      <c r="G36" s="3" t="s">
        <v>38</v>
      </c>
      <c r="H36" s="202">
        <f>IF(OR(,LEN(C35)=LEN(H25),LEN(C35)=LEN(H26),LEN(C35)=LEN(H27),LEN(C35)=LEN(H28),LEN(C35)=LEN(H29),LEN(C35)=LEN(H30),LEN(C35)=LEN(H31),LEN(C35)=LEN(H32),LEN(C35)=LEN(H33)),C35,0)</f>
        <v>0</v>
      </c>
    </row>
    <row r="37" spans="1:9" ht="25.5" customHeight="1">
      <c r="A37" s="315" t="s">
        <v>59</v>
      </c>
      <c r="B37" s="315"/>
      <c r="C37" s="336"/>
      <c r="D37" s="337"/>
      <c r="E37" s="338"/>
      <c r="F37" s="9" t="s">
        <v>54</v>
      </c>
      <c r="G37" s="1" t="s">
        <v>24</v>
      </c>
      <c r="H37" s="204" t="str">
        <f>IF($H$23=1,G37,IF($H$23=2,G40,""))</f>
        <v/>
      </c>
      <c r="I37" s="1" t="b">
        <f>IF(AND(C37&lt;&gt;"",C39&lt;&gt;"",E39&lt;&gt;"")=TRUE,A37,FALSE)</f>
        <v>0</v>
      </c>
    </row>
    <row r="38" spans="1:9" ht="6" customHeight="1">
      <c r="A38" s="315"/>
      <c r="B38" s="315"/>
      <c r="C38" s="9"/>
      <c r="D38" s="19"/>
      <c r="E38" s="19"/>
      <c r="F38" s="9"/>
      <c r="G38" s="1" t="s">
        <v>29</v>
      </c>
      <c r="H38" s="204" t="str">
        <f>IF($H$23=1,G38,IF($H$23=2,G41,""))</f>
        <v/>
      </c>
    </row>
    <row r="39" spans="1:9" ht="25.5" customHeight="1">
      <c r="A39" s="315"/>
      <c r="B39" s="315"/>
      <c r="C39" s="20"/>
      <c r="D39" s="9" t="s">
        <v>55</v>
      </c>
      <c r="E39" s="21"/>
      <c r="F39" s="9" t="s">
        <v>56</v>
      </c>
      <c r="G39" s="17" t="s">
        <v>30</v>
      </c>
      <c r="H39" s="204" t="str">
        <f>IF($H$23=1,G47,IF($H$23=2,G42,""))</f>
        <v/>
      </c>
    </row>
    <row r="40" spans="1:9" ht="6" customHeight="1">
      <c r="A40" s="12"/>
      <c r="B40" s="12"/>
      <c r="C40" s="23"/>
      <c r="D40" s="9"/>
      <c r="E40" s="24"/>
      <c r="F40" s="9"/>
      <c r="G40" s="17" t="s">
        <v>31</v>
      </c>
      <c r="H40" s="204" t="str">
        <f>IF($H$23=1,"",IF($H$23=2,G43,""))</f>
        <v/>
      </c>
    </row>
    <row r="41" spans="1:9" ht="12.75" customHeight="1">
      <c r="A41" s="12"/>
      <c r="B41" s="12"/>
      <c r="C41" s="20"/>
      <c r="D41" s="9" t="s">
        <v>57</v>
      </c>
      <c r="E41" s="24"/>
      <c r="F41" s="9"/>
      <c r="G41" s="17" t="s">
        <v>32</v>
      </c>
      <c r="H41" s="204" t="str">
        <f>IF($H$23=1,"",IF($H$23=2,G44,""))</f>
        <v/>
      </c>
    </row>
    <row r="42" spans="1:9" ht="6" customHeight="1">
      <c r="A42" s="15"/>
      <c r="B42" s="15"/>
      <c r="C42" s="9"/>
      <c r="D42" s="9"/>
      <c r="E42" s="22"/>
      <c r="F42" s="9"/>
      <c r="G42" s="17" t="s">
        <v>33</v>
      </c>
      <c r="H42" s="204" t="str">
        <f>IF($H$23=1,"",IF($H$23=2,G45,""))</f>
        <v/>
      </c>
    </row>
    <row r="43" spans="1:9" ht="6" customHeight="1">
      <c r="A43" s="12"/>
      <c r="B43" s="9"/>
      <c r="C43" s="9"/>
      <c r="D43" s="9"/>
      <c r="E43" s="9"/>
      <c r="F43" s="9"/>
      <c r="G43" s="17" t="s">
        <v>34</v>
      </c>
      <c r="H43" s="204" t="str">
        <f>IF($H$23=1,"",IF($H$23=2,G46,""))</f>
        <v/>
      </c>
    </row>
    <row r="44" spans="1:9" ht="12.75" customHeight="1">
      <c r="A44" s="315" t="s">
        <v>26</v>
      </c>
      <c r="B44" s="358"/>
      <c r="C44" s="36"/>
      <c r="D44" s="23"/>
      <c r="E44" s="23"/>
      <c r="F44" s="23"/>
      <c r="G44" s="17" t="s">
        <v>35</v>
      </c>
      <c r="H44" s="204" t="str">
        <f>IF($H$23=1,"",IF($H$23=2,G47,""))</f>
        <v/>
      </c>
      <c r="I44" s="5" t="b">
        <f>IF(C44="",FALSE,A44)</f>
        <v>0</v>
      </c>
    </row>
    <row r="45" spans="1:9" ht="6" customHeight="1">
      <c r="A45" s="12"/>
      <c r="B45" s="9"/>
      <c r="C45" s="9"/>
      <c r="D45" s="9"/>
      <c r="E45" s="9"/>
      <c r="F45" s="9"/>
      <c r="G45" s="17" t="s">
        <v>36</v>
      </c>
      <c r="H45" s="205"/>
    </row>
    <row r="46" spans="1:9" ht="27.75" customHeight="1">
      <c r="A46" s="315" t="s">
        <v>58</v>
      </c>
      <c r="B46" s="358"/>
      <c r="C46" s="36"/>
      <c r="D46" s="9"/>
      <c r="F46" s="23"/>
      <c r="G46" s="17" t="s">
        <v>37</v>
      </c>
      <c r="I46" s="156" t="b">
        <f>IF(C46="",FALSE,IF(C46="-",FALSE,IF(H47&lt;&gt;C46,FALSE,A46)))</f>
        <v>0</v>
      </c>
    </row>
    <row r="47" spans="1:9" ht="6" customHeight="1">
      <c r="A47" s="15"/>
      <c r="B47" s="15"/>
      <c r="C47" s="9"/>
      <c r="D47" s="9"/>
      <c r="E47" s="22"/>
      <c r="F47" s="9"/>
      <c r="G47" s="3"/>
      <c r="H47" s="202"/>
    </row>
    <row r="48" spans="1:9" ht="15" customHeight="1">
      <c r="A48" s="15"/>
      <c r="B48" s="15"/>
      <c r="C48" s="9"/>
      <c r="D48" s="9"/>
      <c r="E48" s="22"/>
      <c r="F48" s="9"/>
      <c r="G48" s="8"/>
    </row>
    <row r="49" spans="1:9" ht="10.5" customHeight="1">
      <c r="A49" s="12"/>
      <c r="B49" s="9"/>
      <c r="C49" s="18"/>
      <c r="D49" s="9"/>
      <c r="E49" s="18"/>
      <c r="F49" s="9"/>
      <c r="G49" s="8"/>
    </row>
    <row r="50" spans="1:9" ht="19.5" customHeight="1">
      <c r="A50" s="359" t="s">
        <v>60</v>
      </c>
      <c r="B50" s="359"/>
      <c r="C50" s="359"/>
      <c r="D50" s="359"/>
      <c r="E50" s="18"/>
      <c r="F50" s="9"/>
      <c r="G50" s="8"/>
    </row>
    <row r="51" spans="1:9" ht="9" customHeight="1">
      <c r="A51" s="15"/>
      <c r="B51" s="15"/>
      <c r="C51" s="9"/>
      <c r="D51" s="9"/>
      <c r="E51" s="22"/>
      <c r="F51" s="9"/>
    </row>
    <row r="52" spans="1:9" ht="12.75" customHeight="1">
      <c r="A52" s="315" t="s">
        <v>61</v>
      </c>
      <c r="B52" s="315"/>
      <c r="C52" s="37"/>
      <c r="D52" s="22" t="s">
        <v>62</v>
      </c>
      <c r="E52" s="20"/>
      <c r="F52" s="22" t="s">
        <v>63</v>
      </c>
      <c r="G52" s="1" t="s">
        <v>64</v>
      </c>
      <c r="I52" s="1">
        <f>IF(AND(C52&lt;&gt;"",C54&lt;&gt;"",E52&lt;&gt;"",E54&lt;&gt;"")=TRUE,A52,0)</f>
        <v>0</v>
      </c>
    </row>
    <row r="53" spans="1:9" ht="6" customHeight="1">
      <c r="A53" s="315"/>
      <c r="B53" s="315"/>
      <c r="C53" s="22"/>
      <c r="D53" s="22"/>
      <c r="E53" s="22"/>
      <c r="F53" s="22"/>
      <c r="G53" s="1" t="s">
        <v>65</v>
      </c>
    </row>
    <row r="54" spans="1:9" ht="12.75" customHeight="1">
      <c r="A54" s="315"/>
      <c r="B54" s="315"/>
      <c r="C54" s="20"/>
      <c r="D54" s="22" t="s">
        <v>66</v>
      </c>
      <c r="E54" s="20"/>
      <c r="F54" s="22" t="s">
        <v>67</v>
      </c>
      <c r="G54" s="1" t="s">
        <v>68</v>
      </c>
    </row>
    <row r="55" spans="1:9" ht="6" customHeight="1">
      <c r="A55" s="15"/>
      <c r="B55" s="15"/>
      <c r="C55" s="22"/>
      <c r="D55" s="22"/>
      <c r="E55" s="22"/>
      <c r="F55" s="22"/>
    </row>
    <row r="56" spans="1:9" ht="12.75" customHeight="1">
      <c r="A56" s="315" t="s">
        <v>69</v>
      </c>
      <c r="B56" s="339"/>
      <c r="C56" s="95"/>
      <c r="D56" s="9" t="s">
        <v>70</v>
      </c>
      <c r="E56" s="93"/>
      <c r="F56" s="22" t="s">
        <v>71</v>
      </c>
      <c r="I56" s="1" t="b">
        <f>IF(C56="",FALSE,A56)</f>
        <v>0</v>
      </c>
    </row>
    <row r="57" spans="1:9" ht="6" customHeight="1">
      <c r="A57" s="12"/>
      <c r="B57" s="9"/>
      <c r="C57" s="9"/>
      <c r="D57" s="9"/>
      <c r="E57" s="22"/>
      <c r="F57" s="22"/>
    </row>
    <row r="58" spans="1:9" ht="12.75" customHeight="1">
      <c r="A58" s="315" t="s">
        <v>72</v>
      </c>
      <c r="B58" s="339"/>
      <c r="C58" s="355"/>
      <c r="D58" s="356"/>
      <c r="E58" s="356"/>
      <c r="F58" s="357"/>
      <c r="G58" s="5"/>
      <c r="I58" s="1" t="b">
        <f>IF(AND(NOT(ISERROR(SEARCH("@",C58)&gt;0)),C58&lt;&gt;""),A58,FALSE)</f>
        <v>0</v>
      </c>
    </row>
    <row r="59" spans="1:9" ht="12.75" customHeight="1">
      <c r="A59" s="12"/>
      <c r="B59" s="12"/>
      <c r="C59" s="217"/>
      <c r="D59" s="217"/>
      <c r="E59" s="217"/>
      <c r="F59" s="217"/>
      <c r="G59" s="5"/>
    </row>
    <row r="60" spans="1:9" ht="9" customHeight="1">
      <c r="A60" s="15"/>
      <c r="B60" s="15"/>
      <c r="C60" s="9"/>
      <c r="D60" s="9"/>
      <c r="E60" s="22"/>
      <c r="F60" s="9"/>
    </row>
    <row r="61" spans="1:9" ht="12.75" customHeight="1">
      <c r="A61" s="315" t="s">
        <v>73</v>
      </c>
      <c r="B61" s="315"/>
      <c r="C61" s="37"/>
      <c r="D61" s="22" t="s">
        <v>62</v>
      </c>
      <c r="E61" s="20"/>
      <c r="F61" s="22" t="s">
        <v>63</v>
      </c>
      <c r="G61" s="1" t="s">
        <v>64</v>
      </c>
      <c r="I61" s="1">
        <f>IF(AND(C61&lt;&gt;"",C63&lt;&gt;"",E61&lt;&gt;"",E63&lt;&gt;"")=TRUE,A61,0)</f>
        <v>0</v>
      </c>
    </row>
    <row r="62" spans="1:9" ht="6" customHeight="1">
      <c r="A62" s="315"/>
      <c r="B62" s="315"/>
      <c r="C62" s="22"/>
      <c r="D62" s="22"/>
      <c r="E62" s="22"/>
      <c r="F62" s="22"/>
      <c r="G62" s="1" t="s">
        <v>65</v>
      </c>
    </row>
    <row r="63" spans="1:9" ht="12.75" customHeight="1">
      <c r="A63" s="315"/>
      <c r="B63" s="315"/>
      <c r="C63" s="20"/>
      <c r="D63" s="22" t="s">
        <v>66</v>
      </c>
      <c r="E63" s="20"/>
      <c r="F63" s="22" t="s">
        <v>67</v>
      </c>
      <c r="G63" s="1" t="s">
        <v>68</v>
      </c>
    </row>
    <row r="64" spans="1:9" ht="6" customHeight="1">
      <c r="A64" s="15"/>
      <c r="B64" s="15"/>
      <c r="C64" s="22"/>
      <c r="D64" s="22"/>
      <c r="E64" s="22"/>
      <c r="F64" s="22"/>
    </row>
    <row r="65" spans="1:9" ht="12.75" customHeight="1">
      <c r="A65" s="315" t="s">
        <v>69</v>
      </c>
      <c r="B65" s="339"/>
      <c r="C65" s="95"/>
      <c r="D65" s="9" t="s">
        <v>70</v>
      </c>
      <c r="E65" s="93"/>
      <c r="F65" s="22" t="s">
        <v>71</v>
      </c>
      <c r="I65" s="1" t="b">
        <f>IF(C65="",FALSE,A65)</f>
        <v>0</v>
      </c>
    </row>
    <row r="66" spans="1:9" ht="6" customHeight="1">
      <c r="A66" s="12"/>
      <c r="B66" s="9"/>
      <c r="C66" s="9"/>
      <c r="D66" s="9"/>
      <c r="E66" s="22"/>
      <c r="F66" s="22"/>
    </row>
    <row r="67" spans="1:9" ht="12.75" customHeight="1">
      <c r="A67" s="315" t="s">
        <v>72</v>
      </c>
      <c r="B67" s="339"/>
      <c r="C67" s="355"/>
      <c r="D67" s="356"/>
      <c r="E67" s="356"/>
      <c r="F67" s="357"/>
      <c r="G67" s="5"/>
      <c r="I67" s="1" t="b">
        <f>IF(AND(NOT(ISERROR(SEARCH("@",C67)&gt;0)),C67&lt;&gt;""),A67,FALSE)</f>
        <v>0</v>
      </c>
    </row>
    <row r="68" spans="1:9" ht="12.75" customHeight="1">
      <c r="A68" s="12"/>
      <c r="B68" s="12"/>
      <c r="C68" s="217"/>
      <c r="D68" s="217"/>
      <c r="E68" s="217"/>
      <c r="F68" s="217"/>
      <c r="G68" s="5"/>
    </row>
    <row r="69" spans="1:9" ht="12.75" customHeight="1">
      <c r="A69" s="353" t="s">
        <v>74</v>
      </c>
      <c r="B69" s="354"/>
      <c r="C69" s="199"/>
      <c r="D69" s="3" t="s">
        <v>75</v>
      </c>
      <c r="E69" s="26"/>
      <c r="F69" s="5"/>
      <c r="I69" s="1" t="b">
        <f>IF(C69="",FALSE,A69)</f>
        <v>0</v>
      </c>
    </row>
    <row r="70" spans="1:9" ht="6" customHeight="1">
      <c r="A70" s="194"/>
      <c r="B70" s="194"/>
      <c r="C70" s="200"/>
      <c r="D70" s="3"/>
      <c r="E70" s="26"/>
      <c r="F70" s="5"/>
    </row>
    <row r="71" spans="1:9" ht="12.75" customHeight="1">
      <c r="A71" s="353" t="s">
        <v>76</v>
      </c>
      <c r="B71" s="354"/>
      <c r="C71" s="94"/>
      <c r="D71" s="3" t="s">
        <v>77</v>
      </c>
      <c r="E71" s="26"/>
      <c r="F71" s="5"/>
      <c r="I71" s="1" t="b">
        <f>IF(C71="",FALSE,A71)</f>
        <v>0</v>
      </c>
    </row>
    <row r="72" spans="1:9" ht="6" customHeight="1">
      <c r="A72" s="194"/>
      <c r="B72" s="194"/>
      <c r="C72" s="200"/>
      <c r="D72" s="3"/>
      <c r="E72" s="26"/>
      <c r="F72" s="5"/>
    </row>
    <row r="73" spans="1:9" ht="12.75" customHeight="1">
      <c r="A73" s="353" t="s">
        <v>78</v>
      </c>
      <c r="B73" s="354"/>
      <c r="C73" s="94"/>
      <c r="D73" s="3" t="s">
        <v>79</v>
      </c>
      <c r="E73" s="26"/>
      <c r="F73" s="5"/>
      <c r="I73" s="1" t="b">
        <f>IF(C73="",FALSE,A73)</f>
        <v>0</v>
      </c>
    </row>
    <row r="74" spans="1:9" ht="6" customHeight="1">
      <c r="A74" s="194"/>
      <c r="B74" s="194"/>
      <c r="C74" s="206"/>
      <c r="D74" s="5"/>
      <c r="E74" s="26"/>
      <c r="F74" s="5"/>
    </row>
    <row r="75" spans="1:9" ht="12.75" customHeight="1">
      <c r="A75" s="315" t="s">
        <v>80</v>
      </c>
      <c r="B75" s="315"/>
      <c r="C75" s="315"/>
      <c r="D75" s="315"/>
      <c r="E75" s="315"/>
      <c r="F75" s="5"/>
      <c r="I75" s="1" t="b">
        <f>IF(AND(F76="",F77=""),FALSE,A75)</f>
        <v>0</v>
      </c>
    </row>
    <row r="76" spans="1:9" ht="15" customHeight="1">
      <c r="A76" s="11"/>
      <c r="E76" s="197" t="s">
        <v>81</v>
      </c>
      <c r="F76" s="210"/>
    </row>
    <row r="77" spans="1:9" ht="15" customHeight="1">
      <c r="A77" s="11"/>
      <c r="E77" s="197" t="s">
        <v>82</v>
      </c>
      <c r="F77" s="210"/>
    </row>
    <row r="78" spans="1:9" ht="25.5" customHeight="1"/>
    <row r="79" spans="1:9" ht="12.75" customHeight="1">
      <c r="A79" s="363" t="s">
        <v>83</v>
      </c>
      <c r="B79" s="363"/>
      <c r="C79" s="363"/>
      <c r="D79" s="363"/>
      <c r="E79" s="363"/>
      <c r="F79" s="363"/>
      <c r="I79" s="1" t="b">
        <f>IF(A81="",FALSE,A79)</f>
        <v>0</v>
      </c>
    </row>
    <row r="80" spans="1:9" ht="12.75" customHeight="1"/>
    <row r="81" spans="1:9" ht="180" customHeight="1">
      <c r="A81" s="350"/>
      <c r="B81" s="351"/>
      <c r="C81" s="351"/>
      <c r="D81" s="351"/>
      <c r="E81" s="351"/>
      <c r="F81" s="352"/>
    </row>
    <row r="82" spans="1:9" ht="25.5" customHeight="1"/>
    <row r="83" spans="1:9" ht="12.75" customHeight="1">
      <c r="A83" s="349" t="s">
        <v>84</v>
      </c>
      <c r="B83" s="349"/>
      <c r="C83" s="349"/>
      <c r="D83" s="349"/>
      <c r="E83" s="349"/>
      <c r="F83" s="349"/>
      <c r="I83" s="1" t="b">
        <f>IF(A85="",FALSE,A83)</f>
        <v>0</v>
      </c>
    </row>
    <row r="84" spans="1:9" ht="12.75" customHeight="1"/>
    <row r="85" spans="1:9" ht="180" customHeight="1">
      <c r="A85" s="350"/>
      <c r="B85" s="351"/>
      <c r="C85" s="351"/>
      <c r="D85" s="351"/>
      <c r="E85" s="351"/>
      <c r="F85" s="352"/>
    </row>
    <row r="86" spans="1:9" ht="25.5" customHeight="1"/>
    <row r="87" spans="1:9" ht="12.75" customHeight="1">
      <c r="A87" s="349" t="s">
        <v>85</v>
      </c>
      <c r="B87" s="349"/>
      <c r="C87" s="349"/>
      <c r="D87" s="349"/>
      <c r="E87" s="349"/>
      <c r="F87" s="349"/>
      <c r="I87" s="1" t="b">
        <f>IF(A89="",FALSE,A87)</f>
        <v>0</v>
      </c>
    </row>
    <row r="88" spans="1:9" ht="12.75" customHeight="1"/>
    <row r="89" spans="1:9" ht="180" customHeight="1">
      <c r="A89" s="350"/>
      <c r="B89" s="351"/>
      <c r="C89" s="351"/>
      <c r="D89" s="351"/>
      <c r="E89" s="351"/>
      <c r="F89" s="352"/>
    </row>
    <row r="90" spans="1:9" ht="25.5" customHeight="1"/>
    <row r="91" spans="1:9" ht="12.75" customHeight="1">
      <c r="A91" s="349" t="s">
        <v>86</v>
      </c>
      <c r="B91" s="349"/>
      <c r="C91" s="349"/>
      <c r="D91" s="349"/>
      <c r="E91" s="349"/>
      <c r="F91" s="349"/>
      <c r="I91" s="1" t="b">
        <f>IF(A93="",FALSE,A91)</f>
        <v>0</v>
      </c>
    </row>
    <row r="92" spans="1:9" ht="12.75" customHeight="1"/>
    <row r="93" spans="1:9" ht="180" customHeight="1">
      <c r="A93" s="346"/>
      <c r="B93" s="347"/>
      <c r="C93" s="347"/>
      <c r="D93" s="347"/>
      <c r="E93" s="347"/>
      <c r="F93" s="348"/>
    </row>
  </sheetData>
  <sheetProtection selectLockedCells="1"/>
  <mergeCells count="48">
    <mergeCell ref="A91:F91"/>
    <mergeCell ref="A93:F93"/>
    <mergeCell ref="A73:B73"/>
    <mergeCell ref="A75:E75"/>
    <mergeCell ref="A79:F79"/>
    <mergeCell ref="A81:F81"/>
    <mergeCell ref="A83:F83"/>
    <mergeCell ref="A85:F85"/>
    <mergeCell ref="A89:F89"/>
    <mergeCell ref="A67:B67"/>
    <mergeCell ref="C67:F67"/>
    <mergeCell ref="A69:B69"/>
    <mergeCell ref="A71:B71"/>
    <mergeCell ref="A87:F87"/>
    <mergeCell ref="A65:B65"/>
    <mergeCell ref="A35:B35"/>
    <mergeCell ref="A37:B39"/>
    <mergeCell ref="C37:E37"/>
    <mergeCell ref="A44:B44"/>
    <mergeCell ref="A46:B46"/>
    <mergeCell ref="A50:D50"/>
    <mergeCell ref="A52:B54"/>
    <mergeCell ref="A56:B56"/>
    <mergeCell ref="A58:B58"/>
    <mergeCell ref="C58:F58"/>
    <mergeCell ref="A61:B63"/>
    <mergeCell ref="A33:B33"/>
    <mergeCell ref="A16:B16"/>
    <mergeCell ref="C16:D16"/>
    <mergeCell ref="E16:F16"/>
    <mergeCell ref="A18:B18"/>
    <mergeCell ref="C18:D18"/>
    <mergeCell ref="A20:B20"/>
    <mergeCell ref="C20:D20"/>
    <mergeCell ref="A24:D24"/>
    <mergeCell ref="A26:B28"/>
    <mergeCell ref="C26:E26"/>
    <mergeCell ref="C9:F9"/>
    <mergeCell ref="A11:B11"/>
    <mergeCell ref="C11:F11"/>
    <mergeCell ref="A14:B14"/>
    <mergeCell ref="C14:F14"/>
    <mergeCell ref="A9:B9"/>
    <mergeCell ref="A2:F2"/>
    <mergeCell ref="A5:B5"/>
    <mergeCell ref="C5:F5"/>
    <mergeCell ref="A7:B7"/>
    <mergeCell ref="C7:F7"/>
  </mergeCells>
  <conditionalFormatting sqref="A5:B5">
    <cfRule type="cellIs" dxfId="155" priority="17" stopIfTrue="1" operator="notEqual">
      <formula>$I$5</formula>
    </cfRule>
  </conditionalFormatting>
  <conditionalFormatting sqref="A7:B7">
    <cfRule type="cellIs" dxfId="154" priority="16" stopIfTrue="1" operator="notEqual">
      <formula>$I$7</formula>
    </cfRule>
  </conditionalFormatting>
  <conditionalFormatting sqref="A9:B9">
    <cfRule type="cellIs" dxfId="153" priority="15" stopIfTrue="1" operator="notEqual">
      <formula>$I$9</formula>
    </cfRule>
  </conditionalFormatting>
  <conditionalFormatting sqref="A11:B11">
    <cfRule type="cellIs" dxfId="152" priority="8" stopIfTrue="1" operator="notEqual">
      <formula>$I$14</formula>
    </cfRule>
  </conditionalFormatting>
  <conditionalFormatting sqref="A14:B14">
    <cfRule type="cellIs" dxfId="151" priority="14" stopIfTrue="1" operator="notEqual">
      <formula>$I$14</formula>
    </cfRule>
  </conditionalFormatting>
  <conditionalFormatting sqref="A16:B16">
    <cfRule type="cellIs" dxfId="150" priority="26" stopIfTrue="1" operator="notEqual">
      <formula>$I$16</formula>
    </cfRule>
  </conditionalFormatting>
  <conditionalFormatting sqref="A18:B18">
    <cfRule type="cellIs" dxfId="149" priority="25" stopIfTrue="1" operator="notEqual">
      <formula>$I$18</formula>
    </cfRule>
  </conditionalFormatting>
  <conditionalFormatting sqref="A20:B21">
    <cfRule type="cellIs" dxfId="148" priority="24" stopIfTrue="1" operator="notEqual">
      <formula>$I$20</formula>
    </cfRule>
  </conditionalFormatting>
  <conditionalFormatting sqref="A23:B23 A25:B25 A31:B32 A34:B34 A36:B36 A42:B43 A45:B45 A47:B49">
    <cfRule type="cellIs" dxfId="147" priority="23" stopIfTrue="1" operator="notEqual">
      <formula>#REF!</formula>
    </cfRule>
  </conditionalFormatting>
  <conditionalFormatting sqref="A26:B28">
    <cfRule type="cellIs" dxfId="146" priority="22" stopIfTrue="1" operator="notEqual">
      <formula>$I$26</formula>
    </cfRule>
  </conditionalFormatting>
  <conditionalFormatting sqref="A33:B33">
    <cfRule type="cellIs" dxfId="145" priority="21" stopIfTrue="1" operator="notEqual">
      <formula>$I$33</formula>
    </cfRule>
  </conditionalFormatting>
  <conditionalFormatting sqref="A35:B35">
    <cfRule type="cellIs" dxfId="144" priority="20" stopIfTrue="1" operator="notEqual">
      <formula>$I$35</formula>
    </cfRule>
  </conditionalFormatting>
  <conditionalFormatting sqref="A37:B39">
    <cfRule type="cellIs" dxfId="143" priority="6" stopIfTrue="1" operator="notEqual">
      <formula>$I$26</formula>
    </cfRule>
  </conditionalFormatting>
  <conditionalFormatting sqref="A44:B44">
    <cfRule type="cellIs" dxfId="142" priority="5" stopIfTrue="1" operator="notEqual">
      <formula>$I$33</formula>
    </cfRule>
  </conditionalFormatting>
  <conditionalFormatting sqref="A46:B46">
    <cfRule type="cellIs" dxfId="141" priority="4" stopIfTrue="1" operator="notEqual">
      <formula>$I$35</formula>
    </cfRule>
  </conditionalFormatting>
  <conditionalFormatting sqref="A52:B54">
    <cfRule type="expression" dxfId="140" priority="13" stopIfTrue="1">
      <formula>$I$56=FALSE</formula>
    </cfRule>
    <cfRule type="cellIs" dxfId="139" priority="27" stopIfTrue="1" operator="notEqual">
      <formula>#REF!</formula>
    </cfRule>
  </conditionalFormatting>
  <conditionalFormatting sqref="A56:B56">
    <cfRule type="cellIs" dxfId="138" priority="18" stopIfTrue="1" operator="notEqual">
      <formula>$I$56</formula>
    </cfRule>
  </conditionalFormatting>
  <conditionalFormatting sqref="A58:B59 A67:B68">
    <cfRule type="cellIs" dxfId="137" priority="19" stopIfTrue="1" operator="notEqual">
      <formula>$I$58</formula>
    </cfRule>
  </conditionalFormatting>
  <conditionalFormatting sqref="A61:B63">
    <cfRule type="expression" dxfId="136" priority="1" stopIfTrue="1">
      <formula>$I$56=FALSE</formula>
    </cfRule>
    <cfRule type="cellIs" dxfId="135" priority="3" stopIfTrue="1" operator="notEqual">
      <formula>#REF!</formula>
    </cfRule>
  </conditionalFormatting>
  <conditionalFormatting sqref="A65:B65">
    <cfRule type="cellIs" dxfId="134" priority="2" stopIfTrue="1" operator="notEqual">
      <formula>$I$56</formula>
    </cfRule>
  </conditionalFormatting>
  <conditionalFormatting sqref="A69:B69">
    <cfRule type="expression" dxfId="133" priority="12" stopIfTrue="1">
      <formula>$I$69=FALSE</formula>
    </cfRule>
  </conditionalFormatting>
  <conditionalFormatting sqref="A71:B71">
    <cfRule type="expression" dxfId="132" priority="11" stopIfTrue="1">
      <formula>$I$71=FALSE</formula>
    </cfRule>
  </conditionalFormatting>
  <conditionalFormatting sqref="A73:B73">
    <cfRule type="expression" dxfId="131" priority="10" stopIfTrue="1">
      <formula>$I$73=FALSE</formula>
    </cfRule>
  </conditionalFormatting>
  <conditionalFormatting sqref="A75:E75">
    <cfRule type="expression" dxfId="130" priority="9" stopIfTrue="1">
      <formula>$I$75=FALSE</formula>
    </cfRule>
  </conditionalFormatting>
  <dataValidations count="22">
    <dataValidation type="decimal" allowBlank="1" showInputMessage="1" showErrorMessage="1" sqref="F76:F77" xr:uid="{B544919A-C2B7-47EE-BDF2-0A0FB2156E85}">
      <formula1>0</formula1>
      <formula2>500000</formula2>
    </dataValidation>
    <dataValidation type="whole" allowBlank="1" showInputMessage="1" showErrorMessage="1" sqref="C30 C41" xr:uid="{36CC8FF3-A907-4E4E-99D9-4B5797165194}">
      <formula1>0</formula1>
      <formula2>100000</formula2>
    </dataValidation>
    <dataValidation type="textLength" operator="lessThan" allowBlank="1" showInputMessage="1" showErrorMessage="1" sqref="C21:D21" xr:uid="{FFDFB85B-1F96-480C-8164-7A5918127308}">
      <formula1>25</formula1>
    </dataValidation>
    <dataValidation type="whole" allowBlank="1" showInputMessage="1" showErrorMessage="1" sqref="C10" xr:uid="{D358411A-64BD-439B-91E8-5DA85AC9A248}">
      <formula1>1000</formula1>
      <formula2>2009</formula2>
    </dataValidation>
    <dataValidation type="textLength" allowBlank="1" showInputMessage="1" showErrorMessage="1" sqref="C6:F6 C8:F8" xr:uid="{978A1C58-3C2B-4234-94DD-60D5AA293D41}">
      <formula1>6</formula1>
      <formula2>150</formula2>
    </dataValidation>
    <dataValidation type="textLength" allowBlank="1" showInputMessage="1" showErrorMessage="1" sqref="C26:E26 C37:E37" xr:uid="{67154747-29BC-4A64-8344-41E7EFDF819B}">
      <formula1>1</formula1>
      <formula2>100</formula2>
    </dataValidation>
    <dataValidation type="textLength" allowBlank="1" showInputMessage="1" showErrorMessage="1" sqref="E48 E28:E31 E50:E51 E39:E42 E60" xr:uid="{281945D5-2E26-41C0-A8D6-7D939D1C3675}">
      <formula1>2</formula1>
      <formula2>50</formula2>
    </dataValidation>
    <dataValidation type="whole" operator="equal" allowBlank="1" showInputMessage="1" showErrorMessage="1" sqref="C50:C51 C31 C36 C47:C48 C42 C60" xr:uid="{BF72B7C6-DF28-4DFA-AFD8-4326106F1BAF}">
      <formula1>4</formula1>
    </dataValidation>
    <dataValidation type="textLength" allowBlank="1" showInputMessage="1" showErrorMessage="1" sqref="C27:E27 C38:E38" xr:uid="{AD21D46B-81B7-4745-BFEA-43B8A9D1D275}">
      <formula1>4</formula1>
      <formula2>100</formula2>
    </dataValidation>
    <dataValidation type="textLength" allowBlank="1" showInputMessage="1" showErrorMessage="1" sqref="C55 E53 E62 C64" xr:uid="{C0513374-167A-4FA1-8551-C68DB18EA1B8}">
      <formula1>1</formula1>
      <formula2>20</formula2>
    </dataValidation>
    <dataValidation type="textLength" allowBlank="1" showInputMessage="1" showErrorMessage="1" sqref="E55 E64" xr:uid="{E46C226B-AA27-4944-B84B-4E4B4AD55FD0}">
      <formula1>1</formula1>
      <formula2>30</formula2>
    </dataValidation>
    <dataValidation type="textLength" allowBlank="1" showInputMessage="1" showErrorMessage="1" sqref="C32:F32 C13:F13 C43:F43" xr:uid="{156BF159-53D6-4BD3-9DEF-E2A872599453}">
      <formula1>3</formula1>
      <formula2>50</formula2>
    </dataValidation>
    <dataValidation type="whole" allowBlank="1" showInputMessage="1" showErrorMessage="1" sqref="C29 C40" xr:uid="{2D957E08-1F18-4AD9-878C-8E54DD5EB111}">
      <formula1>1000</formula1>
      <formula2>9999</formula2>
    </dataValidation>
    <dataValidation type="decimal" allowBlank="1" showInputMessage="1" showErrorMessage="1" sqref="C70" xr:uid="{FCA53903-9C04-4853-B101-555394AF809E}">
      <formula1>0.1</formula1>
      <formula2>99999999</formula2>
    </dataValidation>
    <dataValidation type="whole" allowBlank="1" showInputMessage="1" showErrorMessage="1" sqref="C28 C39" xr:uid="{FB27817C-ADEA-45BA-B94B-939933D693B8}">
      <formula1>1000</formula1>
      <formula2>99999</formula2>
    </dataValidation>
    <dataValidation type="textLength" operator="lessThanOrEqual" allowBlank="1" showInputMessage="1" showErrorMessage="1" sqref="C18:D18 C16:D16 C20:D20" xr:uid="{BBCF4FCC-C2D3-4DA0-9BCE-2F683930E8EC}">
      <formula1>25</formula1>
    </dataValidation>
    <dataValidation type="textLength" allowBlank="1" showInputMessage="1" showErrorMessage="1" sqref="C9:F9 C7:F7 C5:F5" xr:uid="{DBF0967E-38BE-4A6D-A9EC-4731C1AF52AE}">
      <formula1>1</formula1>
      <formula2>150</formula2>
    </dataValidation>
    <dataValidation type="textLength" operator="lessThanOrEqual" allowBlank="1" showInputMessage="1" showErrorMessage="1" sqref="E52 C54 E54 E61 C63 E63" xr:uid="{F179F5FD-05FA-4B8E-963C-5E4916DD8BAB}">
      <formula1>30</formula1>
    </dataValidation>
    <dataValidation type="list" allowBlank="1" showInputMessage="1" showErrorMessage="1" sqref="C52 C61" xr:uid="{B20166C1-730F-411A-80BD-10EAFB12CBF9}">
      <formula1>$G$52:$G$54</formula1>
    </dataValidation>
    <dataValidation type="list" allowBlank="1" showInputMessage="1" showErrorMessage="1" sqref="C35 C46" xr:uid="{1943D3C9-5F50-4AA6-91AF-109D931708B9}">
      <formula1>$G$25:$G$36</formula1>
    </dataValidation>
    <dataValidation type="textLength" operator="lessThan" allowBlank="1" showInputMessage="1" showErrorMessage="1" sqref="C14:F14 C11:F11" xr:uid="{8D4D94DD-13D9-481A-A77A-6DB50AF625C6}">
      <formula1>300</formula1>
    </dataValidation>
    <dataValidation type="list" allowBlank="1" showInputMessage="1" showErrorMessage="1" sqref="C33 C44" xr:uid="{573DC1E5-475B-48B1-A784-9B2CB3255F3E}">
      <formula1>$G$23:$G$24</formula1>
    </dataValidation>
  </dataValidations>
  <hyperlinks>
    <hyperlink ref="C105" r:id="rId1" display="karpatine@somogy-hvk.hu" xr:uid="{8EF7CE46-A700-4B72-8259-55A81370647F}"/>
    <hyperlink ref="C115" r:id="rId2" display="jelenka@somogy.hu" xr:uid="{230BF125-6F3F-4C18-A344-8E6C793980AC}"/>
  </hyperlinks>
  <pageMargins left="0.98425196850393704" right="0.39370078740157483" top="0.74803149606299213" bottom="0.74803149606299213" header="0.31496062992125984" footer="0.31496062992125984"/>
  <pageSetup orientation="portrait" horizontalDpi="300" verticalDpi="300" r:id="rId3"/>
  <headerFooter>
    <oddFooter xml:space="preserve">&amp;C&amp;"Arial,Italic"&amp;8&amp;A&amp;R&amp;"Arial,Italic"&amp;8Page &amp;P of &amp;N </oddFooter>
  </headerFooter>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2FF99-9FF7-4753-A553-2DF0F72AC9A3}">
  <dimension ref="A1:O93"/>
  <sheetViews>
    <sheetView topLeftCell="A2" zoomScale="120" zoomScaleNormal="120" workbookViewId="0">
      <selection activeCell="C33" sqref="C33"/>
    </sheetView>
  </sheetViews>
  <sheetFormatPr defaultRowHeight="18" customHeight="1"/>
  <cols>
    <col min="1" max="2" width="14.85546875" style="1" customWidth="1"/>
    <col min="3" max="3" width="18.85546875" style="1" customWidth="1"/>
    <col min="4" max="4" width="10.7109375" style="1" customWidth="1"/>
    <col min="5" max="5" width="18.85546875" style="1" customWidth="1"/>
    <col min="6" max="6" width="12.42578125" style="1" customWidth="1"/>
    <col min="7" max="8" width="27.7109375" style="1" hidden="1" customWidth="1"/>
    <col min="9" max="9" width="11" style="1" hidden="1" customWidth="1"/>
    <col min="10" max="10" width="12.42578125" style="1" hidden="1" customWidth="1"/>
    <col min="11" max="12" width="9.140625" style="1" hidden="1" customWidth="1"/>
    <col min="13" max="13" width="9.140625" style="1" customWidth="1"/>
    <col min="14" max="14" width="32" style="1" customWidth="1"/>
    <col min="15" max="15" width="9.140625" style="1" customWidth="1"/>
    <col min="16" max="16384" width="9.140625" style="1"/>
  </cols>
  <sheetData>
    <row r="1" spans="1:15" ht="18" hidden="1" customHeight="1">
      <c r="G1" s="5"/>
      <c r="J1" s="201"/>
      <c r="K1" s="22"/>
    </row>
    <row r="2" spans="1:15" ht="18" customHeight="1">
      <c r="A2" s="340" t="s">
        <v>39</v>
      </c>
      <c r="B2" s="341"/>
      <c r="C2" s="341"/>
      <c r="D2" s="341"/>
      <c r="E2" s="341"/>
      <c r="F2" s="341"/>
      <c r="G2" s="5"/>
    </row>
    <row r="3" spans="1:15" ht="11.25" customHeight="1">
      <c r="A3" s="11"/>
    </row>
    <row r="4" spans="1:15" ht="15" customHeight="1">
      <c r="A4" s="16" t="s">
        <v>90</v>
      </c>
    </row>
    <row r="5" spans="1:15" ht="46.5" customHeight="1">
      <c r="A5" s="342" t="s">
        <v>41</v>
      </c>
      <c r="B5" s="343"/>
      <c r="C5" s="336"/>
      <c r="D5" s="344"/>
      <c r="E5" s="344"/>
      <c r="F5" s="345"/>
      <c r="I5" s="1" t="b">
        <f>IF(C5="",FALSE,A5)</f>
        <v>0</v>
      </c>
    </row>
    <row r="6" spans="1:15" ht="6" customHeight="1">
      <c r="A6" s="12"/>
      <c r="B6" s="9"/>
      <c r="C6" s="9"/>
      <c r="D6" s="9"/>
      <c r="E6" s="9"/>
      <c r="F6" s="9"/>
      <c r="G6" s="17"/>
    </row>
    <row r="7" spans="1:15" ht="46.5" customHeight="1">
      <c r="A7" s="315" t="s">
        <v>42</v>
      </c>
      <c r="B7" s="339"/>
      <c r="C7" s="336"/>
      <c r="D7" s="344"/>
      <c r="E7" s="344"/>
      <c r="F7" s="345"/>
      <c r="G7" s="17"/>
      <c r="I7" s="1" t="b">
        <f>IF(C7="",FALSE,A7)</f>
        <v>0</v>
      </c>
    </row>
    <row r="8" spans="1:15" ht="6" customHeight="1">
      <c r="A8" s="12"/>
      <c r="B8" s="9"/>
      <c r="C8" s="9"/>
      <c r="D8" s="9"/>
      <c r="E8" s="9"/>
      <c r="F8" s="9"/>
      <c r="G8" s="17"/>
    </row>
    <row r="9" spans="1:15" ht="25.5" customHeight="1">
      <c r="A9" s="342" t="s">
        <v>43</v>
      </c>
      <c r="B9" s="343"/>
      <c r="C9" s="336"/>
      <c r="D9" s="344"/>
      <c r="E9" s="344"/>
      <c r="F9" s="345"/>
      <c r="G9" s="17"/>
      <c r="I9" s="1" t="b">
        <f>IF(C9="",FALSE,A9)</f>
        <v>0</v>
      </c>
      <c r="O9" s="72"/>
    </row>
    <row r="10" spans="1:15" ht="6" customHeight="1">
      <c r="A10" s="12"/>
      <c r="B10" s="9"/>
      <c r="C10" s="18"/>
      <c r="D10" s="9"/>
      <c r="E10" s="18"/>
      <c r="F10" s="9"/>
      <c r="G10" s="17" t="s">
        <v>44</v>
      </c>
    </row>
    <row r="11" spans="1:15" ht="46.5" customHeight="1">
      <c r="A11" s="315" t="s">
        <v>45</v>
      </c>
      <c r="B11" s="339"/>
      <c r="C11" s="336"/>
      <c r="D11" s="344"/>
      <c r="E11" s="344"/>
      <c r="F11" s="345"/>
      <c r="G11" s="259"/>
      <c r="I11" s="1" t="b">
        <f>IF(C11="",FALSE,A11)</f>
        <v>0</v>
      </c>
    </row>
    <row r="12" spans="1:15" ht="6" customHeight="1">
      <c r="A12" s="12"/>
      <c r="B12" s="9"/>
      <c r="C12" s="18"/>
      <c r="D12" s="9"/>
      <c r="E12" s="18"/>
      <c r="F12" s="9"/>
      <c r="G12" s="259"/>
    </row>
    <row r="13" spans="1:15" ht="6" customHeight="1">
      <c r="A13" s="12"/>
      <c r="B13" s="9"/>
      <c r="C13" s="9"/>
      <c r="D13" s="9"/>
      <c r="E13" s="9"/>
      <c r="F13" s="9"/>
      <c r="G13" s="17"/>
      <c r="J13"/>
    </row>
    <row r="14" spans="1:15" ht="46.5" customHeight="1">
      <c r="A14" s="315" t="s">
        <v>46</v>
      </c>
      <c r="B14" s="339"/>
      <c r="C14" s="336"/>
      <c r="D14" s="344"/>
      <c r="E14" s="344"/>
      <c r="F14" s="345"/>
      <c r="G14" s="259"/>
      <c r="I14" s="1" t="b">
        <f>IF(C14="",FALSE,A14)</f>
        <v>0</v>
      </c>
    </row>
    <row r="15" spans="1:15" ht="6" customHeight="1">
      <c r="A15" s="12"/>
      <c r="B15" s="9"/>
      <c r="C15" s="18"/>
      <c r="D15" s="9"/>
      <c r="E15" s="18"/>
      <c r="F15" s="9"/>
      <c r="G15" s="259"/>
    </row>
    <row r="16" spans="1:15" ht="12.75" customHeight="1">
      <c r="A16" s="315" t="s">
        <v>47</v>
      </c>
      <c r="B16" s="339"/>
      <c r="C16" s="364"/>
      <c r="D16" s="365"/>
      <c r="E16" s="366" t="s">
        <v>48</v>
      </c>
      <c r="F16" s="321"/>
      <c r="I16" s="1" t="b">
        <f>IF(C16="",FALSE,A16)</f>
        <v>0</v>
      </c>
    </row>
    <row r="17" spans="1:9" ht="6" customHeight="1">
      <c r="A17" s="12"/>
      <c r="B17" s="9"/>
      <c r="C17" s="18"/>
      <c r="D17" s="9"/>
      <c r="E17" s="18"/>
      <c r="F17" s="9"/>
    </row>
    <row r="18" spans="1:9" ht="12.75" customHeight="1">
      <c r="A18" s="315" t="s">
        <v>49</v>
      </c>
      <c r="B18" s="339"/>
      <c r="C18" s="364"/>
      <c r="D18" s="365"/>
      <c r="I18" s="1" t="b">
        <f>IF(C18="",FALSE,A18)</f>
        <v>0</v>
      </c>
    </row>
    <row r="19" spans="1:9" ht="6" customHeight="1">
      <c r="A19" s="12"/>
      <c r="B19" s="9"/>
      <c r="C19" s="18"/>
      <c r="D19" s="9"/>
      <c r="E19" s="18"/>
      <c r="F19" s="9"/>
    </row>
    <row r="20" spans="1:9" ht="12.75" customHeight="1">
      <c r="A20" s="315" t="s">
        <v>50</v>
      </c>
      <c r="B20" s="339"/>
      <c r="C20" s="364"/>
      <c r="D20" s="365"/>
      <c r="I20" s="1" t="b">
        <f>IF(C20="",FALSE,A20)</f>
        <v>0</v>
      </c>
    </row>
    <row r="21" spans="1:9" ht="6" customHeight="1">
      <c r="A21" s="12"/>
      <c r="B21" s="12"/>
      <c r="C21" s="23"/>
      <c r="D21" s="25"/>
    </row>
    <row r="22" spans="1:9" ht="10.5" customHeight="1">
      <c r="A22" s="12"/>
      <c r="B22" s="9"/>
      <c r="C22" s="18"/>
      <c r="D22" s="9"/>
      <c r="E22" s="18"/>
      <c r="F22" s="9"/>
      <c r="G22" s="5"/>
    </row>
    <row r="23" spans="1:9" ht="10.5" customHeight="1">
      <c r="A23" s="12"/>
      <c r="B23" s="9"/>
      <c r="C23" s="18"/>
      <c r="D23" s="9"/>
      <c r="E23" s="18"/>
      <c r="F23" s="9"/>
      <c r="G23" s="5" t="s">
        <v>23</v>
      </c>
      <c r="H23" s="1">
        <f>IF($C$33="Hungary",1,IF($C$33="Croatia",2,0))</f>
        <v>0</v>
      </c>
    </row>
    <row r="24" spans="1:9" ht="19.5" customHeight="1">
      <c r="A24" s="359" t="s">
        <v>51</v>
      </c>
      <c r="B24" s="360"/>
      <c r="C24" s="361"/>
      <c r="D24" s="361"/>
      <c r="E24" s="18"/>
      <c r="F24" s="9"/>
      <c r="G24" s="5" t="s">
        <v>20</v>
      </c>
      <c r="H24" s="203" t="s">
        <v>52</v>
      </c>
    </row>
    <row r="25" spans="1:9" ht="6" customHeight="1">
      <c r="A25" s="12"/>
      <c r="B25" s="9"/>
      <c r="C25" s="18"/>
      <c r="D25" s="9"/>
      <c r="E25" s="18"/>
      <c r="F25" s="9"/>
      <c r="G25" s="1" t="s">
        <v>22</v>
      </c>
      <c r="H25" s="204" t="str">
        <f>IF($H$23=1,G25,IF($H$23=2,G28,""))</f>
        <v/>
      </c>
    </row>
    <row r="26" spans="1:9" ht="25.5" customHeight="1">
      <c r="A26" s="362" t="s">
        <v>53</v>
      </c>
      <c r="B26" s="362"/>
      <c r="C26" s="336"/>
      <c r="D26" s="337"/>
      <c r="E26" s="338"/>
      <c r="F26" s="9" t="s">
        <v>54</v>
      </c>
      <c r="G26" s="1" t="s">
        <v>24</v>
      </c>
      <c r="H26" s="204" t="str">
        <f>IF($H$23=1,G26,IF($H$23=2,G29,""))</f>
        <v/>
      </c>
      <c r="I26" s="1" t="b">
        <f>IF(AND(C26&lt;&gt;"",C28&lt;&gt;"",E28&lt;&gt;"")=TRUE,A26,FALSE)</f>
        <v>0</v>
      </c>
    </row>
    <row r="27" spans="1:9" ht="6" customHeight="1">
      <c r="A27" s="362"/>
      <c r="B27" s="362"/>
      <c r="C27" s="9"/>
      <c r="D27" s="19"/>
      <c r="E27" s="19"/>
      <c r="F27" s="9"/>
      <c r="G27" s="1" t="s">
        <v>29</v>
      </c>
      <c r="H27" s="204" t="str">
        <f>IF($H$23=1,G27,IF($H$23=2,G30,""))</f>
        <v/>
      </c>
    </row>
    <row r="28" spans="1:9" ht="25.5" customHeight="1">
      <c r="A28" s="362"/>
      <c r="B28" s="362"/>
      <c r="C28" s="20"/>
      <c r="D28" s="9" t="s">
        <v>55</v>
      </c>
      <c r="E28" s="21"/>
      <c r="F28" s="9" t="s">
        <v>56</v>
      </c>
      <c r="G28" s="17" t="s">
        <v>30</v>
      </c>
      <c r="H28" s="204" t="str">
        <f>IF($H$23=1,G36,IF($H$23=2,G31,""))</f>
        <v/>
      </c>
    </row>
    <row r="29" spans="1:9" ht="6" customHeight="1">
      <c r="A29" s="12"/>
      <c r="B29" s="12"/>
      <c r="C29" s="23"/>
      <c r="D29" s="9"/>
      <c r="E29" s="24"/>
      <c r="F29" s="9"/>
      <c r="G29" s="17" t="s">
        <v>31</v>
      </c>
      <c r="H29" s="204" t="str">
        <f>IF($H$23=1,"",IF($H$23=2,G32,""))</f>
        <v/>
      </c>
    </row>
    <row r="30" spans="1:9" ht="12.75" customHeight="1">
      <c r="A30" s="12"/>
      <c r="B30" s="12"/>
      <c r="C30" s="20"/>
      <c r="D30" s="9" t="s">
        <v>57</v>
      </c>
      <c r="E30" s="24"/>
      <c r="F30" s="9"/>
      <c r="G30" s="17" t="s">
        <v>32</v>
      </c>
      <c r="H30" s="204" t="str">
        <f>IF($H$23=1,"",IF($H$23=2,G33,""))</f>
        <v/>
      </c>
    </row>
    <row r="31" spans="1:9" ht="6" customHeight="1">
      <c r="A31" s="15"/>
      <c r="B31" s="15"/>
      <c r="C31" s="9"/>
      <c r="D31" s="9"/>
      <c r="E31" s="22"/>
      <c r="F31" s="9"/>
      <c r="G31" s="17" t="s">
        <v>33</v>
      </c>
      <c r="H31" s="204" t="str">
        <f>IF($H$23=1,"",IF($H$23=2,G34,""))</f>
        <v/>
      </c>
    </row>
    <row r="32" spans="1:9" ht="6" customHeight="1">
      <c r="A32" s="12"/>
      <c r="B32" s="9"/>
      <c r="C32" s="9"/>
      <c r="D32" s="9"/>
      <c r="E32" s="9"/>
      <c r="F32" s="9"/>
      <c r="G32" s="17" t="s">
        <v>34</v>
      </c>
      <c r="H32" s="204" t="str">
        <f>IF($H$23=1,"",IF($H$23=2,G35,""))</f>
        <v/>
      </c>
    </row>
    <row r="33" spans="1:9" ht="12.75" customHeight="1">
      <c r="A33" s="315" t="s">
        <v>26</v>
      </c>
      <c r="B33" s="358"/>
      <c r="C33" s="36"/>
      <c r="D33" s="23"/>
      <c r="E33" s="23"/>
      <c r="F33" s="23"/>
      <c r="G33" s="17" t="s">
        <v>35</v>
      </c>
      <c r="H33" s="204" t="str">
        <f>IF($H$23=1,"",IF($H$23=2,G36,""))</f>
        <v/>
      </c>
      <c r="I33" s="5" t="b">
        <f>IF(C33="",FALSE,A33)</f>
        <v>0</v>
      </c>
    </row>
    <row r="34" spans="1:9" ht="6" customHeight="1">
      <c r="A34" s="12"/>
      <c r="B34" s="9"/>
      <c r="C34" s="9"/>
      <c r="D34" s="9"/>
      <c r="E34" s="9"/>
      <c r="F34" s="9"/>
      <c r="G34" s="17" t="s">
        <v>36</v>
      </c>
      <c r="H34" s="205"/>
    </row>
    <row r="35" spans="1:9" ht="27.75" customHeight="1">
      <c r="A35" s="315" t="s">
        <v>58</v>
      </c>
      <c r="B35" s="358"/>
      <c r="C35" s="36"/>
      <c r="D35" s="9"/>
      <c r="F35" s="23"/>
      <c r="G35" s="17" t="s">
        <v>37</v>
      </c>
      <c r="I35" s="156" t="b">
        <f>IF(C35="",FALSE,IF(C35="-",FALSE,IF(H36&lt;&gt;C35,FALSE,A35)))</f>
        <v>0</v>
      </c>
    </row>
    <row r="36" spans="1:9" ht="6" customHeight="1">
      <c r="A36" s="15"/>
      <c r="B36" s="15"/>
      <c r="C36" s="9"/>
      <c r="D36" s="9"/>
      <c r="E36" s="22"/>
      <c r="F36" s="9"/>
      <c r="G36" s="3" t="s">
        <v>38</v>
      </c>
      <c r="H36" s="202">
        <f>IF(OR(,LEN(C35)=LEN(H25),LEN(C35)=LEN(H26),LEN(C35)=LEN(H27),LEN(C35)=LEN(H28),LEN(C35)=LEN(H29),LEN(C35)=LEN(H30),LEN(C35)=LEN(H31),LEN(C35)=LEN(H32),LEN(C35)=LEN(H33)),C35,0)</f>
        <v>0</v>
      </c>
    </row>
    <row r="37" spans="1:9" ht="25.5" customHeight="1">
      <c r="A37" s="315" t="s">
        <v>59</v>
      </c>
      <c r="B37" s="315"/>
      <c r="C37" s="336"/>
      <c r="D37" s="337"/>
      <c r="E37" s="338"/>
      <c r="F37" s="9" t="s">
        <v>54</v>
      </c>
      <c r="G37" s="1" t="s">
        <v>24</v>
      </c>
      <c r="H37" s="204" t="str">
        <f>IF($H$23=1,G37,IF($H$23=2,G40,""))</f>
        <v/>
      </c>
      <c r="I37" s="1" t="b">
        <f>IF(AND(C37&lt;&gt;"",C39&lt;&gt;"",E39&lt;&gt;"")=TRUE,A37,FALSE)</f>
        <v>0</v>
      </c>
    </row>
    <row r="38" spans="1:9" ht="6" customHeight="1">
      <c r="A38" s="315"/>
      <c r="B38" s="315"/>
      <c r="C38" s="9"/>
      <c r="D38" s="19"/>
      <c r="E38" s="19"/>
      <c r="F38" s="9"/>
      <c r="G38" s="1" t="s">
        <v>29</v>
      </c>
      <c r="H38" s="204" t="str">
        <f>IF($H$23=1,G38,IF($H$23=2,G41,""))</f>
        <v/>
      </c>
    </row>
    <row r="39" spans="1:9" ht="25.5" customHeight="1">
      <c r="A39" s="315"/>
      <c r="B39" s="315"/>
      <c r="C39" s="20"/>
      <c r="D39" s="9" t="s">
        <v>55</v>
      </c>
      <c r="E39" s="21"/>
      <c r="F39" s="9" t="s">
        <v>56</v>
      </c>
      <c r="G39" s="17" t="s">
        <v>30</v>
      </c>
      <c r="H39" s="204" t="str">
        <f>IF($H$23=1,G47,IF($H$23=2,G42,""))</f>
        <v/>
      </c>
    </row>
    <row r="40" spans="1:9" ht="6" customHeight="1">
      <c r="A40" s="12"/>
      <c r="B40" s="12"/>
      <c r="C40" s="23"/>
      <c r="D40" s="9"/>
      <c r="E40" s="24"/>
      <c r="F40" s="9"/>
      <c r="G40" s="17" t="s">
        <v>31</v>
      </c>
      <c r="H40" s="204" t="str">
        <f>IF($H$23=1,"",IF($H$23=2,G43,""))</f>
        <v/>
      </c>
    </row>
    <row r="41" spans="1:9" ht="12.75" customHeight="1">
      <c r="A41" s="12"/>
      <c r="B41" s="12"/>
      <c r="C41" s="20"/>
      <c r="D41" s="9" t="s">
        <v>57</v>
      </c>
      <c r="E41" s="24"/>
      <c r="F41" s="9"/>
      <c r="G41" s="17" t="s">
        <v>32</v>
      </c>
      <c r="H41" s="204" t="str">
        <f>IF($H$23=1,"",IF($H$23=2,G44,""))</f>
        <v/>
      </c>
    </row>
    <row r="42" spans="1:9" ht="6" customHeight="1">
      <c r="A42" s="15"/>
      <c r="B42" s="15"/>
      <c r="C42" s="9"/>
      <c r="D42" s="9"/>
      <c r="E42" s="22"/>
      <c r="F42" s="9"/>
      <c r="G42" s="17" t="s">
        <v>33</v>
      </c>
      <c r="H42" s="204" t="str">
        <f>IF($H$23=1,"",IF($H$23=2,G45,""))</f>
        <v/>
      </c>
    </row>
    <row r="43" spans="1:9" ht="6" customHeight="1">
      <c r="A43" s="12"/>
      <c r="B43" s="9"/>
      <c r="C43" s="9"/>
      <c r="D43" s="9"/>
      <c r="E43" s="9"/>
      <c r="F43" s="9"/>
      <c r="G43" s="17" t="s">
        <v>34</v>
      </c>
      <c r="H43" s="204" t="str">
        <f>IF($H$23=1,"",IF($H$23=2,G46,""))</f>
        <v/>
      </c>
    </row>
    <row r="44" spans="1:9" ht="12.75" customHeight="1">
      <c r="A44" s="315" t="s">
        <v>26</v>
      </c>
      <c r="B44" s="358"/>
      <c r="C44" s="36"/>
      <c r="D44" s="23"/>
      <c r="E44" s="23"/>
      <c r="F44" s="23"/>
      <c r="G44" s="17" t="s">
        <v>35</v>
      </c>
      <c r="H44" s="204" t="str">
        <f>IF($H$23=1,"",IF($H$23=2,G47,""))</f>
        <v/>
      </c>
      <c r="I44" s="5" t="b">
        <f>IF(C44="",FALSE,A44)</f>
        <v>0</v>
      </c>
    </row>
    <row r="45" spans="1:9" ht="6" customHeight="1">
      <c r="A45" s="12"/>
      <c r="B45" s="9"/>
      <c r="C45" s="9"/>
      <c r="D45" s="9"/>
      <c r="E45" s="9"/>
      <c r="F45" s="9"/>
      <c r="G45" s="17" t="s">
        <v>36</v>
      </c>
      <c r="H45" s="205"/>
    </row>
    <row r="46" spans="1:9" ht="27.75" customHeight="1">
      <c r="A46" s="315" t="s">
        <v>58</v>
      </c>
      <c r="B46" s="358"/>
      <c r="C46" s="36"/>
      <c r="D46" s="9"/>
      <c r="F46" s="23"/>
      <c r="G46" s="17" t="s">
        <v>37</v>
      </c>
      <c r="I46" s="156" t="b">
        <f>IF(C46="",FALSE,IF(C46="-",FALSE,IF(H47&lt;&gt;C46,FALSE,A46)))</f>
        <v>0</v>
      </c>
    </row>
    <row r="47" spans="1:9" ht="6" customHeight="1">
      <c r="A47" s="15"/>
      <c r="B47" s="15"/>
      <c r="C47" s="9"/>
      <c r="D47" s="9"/>
      <c r="E47" s="22"/>
      <c r="F47" s="9"/>
      <c r="G47" s="3"/>
      <c r="H47" s="202"/>
    </row>
    <row r="48" spans="1:9" ht="15" customHeight="1">
      <c r="A48" s="15"/>
      <c r="B48" s="15"/>
      <c r="C48" s="9"/>
      <c r="D48" s="9"/>
      <c r="E48" s="22"/>
      <c r="F48" s="9"/>
      <c r="G48" s="8"/>
    </row>
    <row r="49" spans="1:9" ht="10.5" customHeight="1">
      <c r="A49" s="12"/>
      <c r="B49" s="9"/>
      <c r="C49" s="18"/>
      <c r="D49" s="9"/>
      <c r="E49" s="18"/>
      <c r="F49" s="9"/>
      <c r="G49" s="8"/>
    </row>
    <row r="50" spans="1:9" ht="19.5" customHeight="1">
      <c r="A50" s="359" t="s">
        <v>60</v>
      </c>
      <c r="B50" s="359"/>
      <c r="C50" s="359"/>
      <c r="D50" s="359"/>
      <c r="E50" s="18"/>
      <c r="F50" s="9"/>
      <c r="G50" s="8"/>
    </row>
    <row r="51" spans="1:9" ht="9" customHeight="1">
      <c r="A51" s="15"/>
      <c r="B51" s="15"/>
      <c r="C51" s="9"/>
      <c r="D51" s="9"/>
      <c r="E51" s="22"/>
      <c r="F51" s="9"/>
    </row>
    <row r="52" spans="1:9" ht="12.75" customHeight="1">
      <c r="A52" s="315" t="s">
        <v>61</v>
      </c>
      <c r="B52" s="315"/>
      <c r="C52" s="37"/>
      <c r="D52" s="22" t="s">
        <v>62</v>
      </c>
      <c r="E52" s="20"/>
      <c r="F52" s="22" t="s">
        <v>63</v>
      </c>
      <c r="G52" s="1" t="s">
        <v>64</v>
      </c>
      <c r="I52" s="1">
        <f>IF(AND(C52&lt;&gt;"",C54&lt;&gt;"",E52&lt;&gt;"",E54&lt;&gt;"")=TRUE,A52,0)</f>
        <v>0</v>
      </c>
    </row>
    <row r="53" spans="1:9" ht="6" customHeight="1">
      <c r="A53" s="315"/>
      <c r="B53" s="315"/>
      <c r="C53" s="22"/>
      <c r="D53" s="22"/>
      <c r="E53" s="22"/>
      <c r="F53" s="22"/>
      <c r="G53" s="1" t="s">
        <v>65</v>
      </c>
    </row>
    <row r="54" spans="1:9" ht="12.75" customHeight="1">
      <c r="A54" s="315"/>
      <c r="B54" s="315"/>
      <c r="C54" s="20"/>
      <c r="D54" s="22" t="s">
        <v>66</v>
      </c>
      <c r="E54" s="20"/>
      <c r="F54" s="22" t="s">
        <v>67</v>
      </c>
      <c r="G54" s="1" t="s">
        <v>68</v>
      </c>
    </row>
    <row r="55" spans="1:9" ht="6" customHeight="1">
      <c r="A55" s="15"/>
      <c r="B55" s="15"/>
      <c r="C55" s="22"/>
      <c r="D55" s="22"/>
      <c r="E55" s="22"/>
      <c r="F55" s="22"/>
    </row>
    <row r="56" spans="1:9" ht="12.75" customHeight="1">
      <c r="A56" s="315" t="s">
        <v>69</v>
      </c>
      <c r="B56" s="339"/>
      <c r="C56" s="95"/>
      <c r="D56" s="9" t="s">
        <v>70</v>
      </c>
      <c r="E56" s="93"/>
      <c r="F56" s="22" t="s">
        <v>71</v>
      </c>
      <c r="I56" s="1" t="b">
        <f>IF(C56="",FALSE,A56)</f>
        <v>0</v>
      </c>
    </row>
    <row r="57" spans="1:9" ht="6" customHeight="1">
      <c r="A57" s="12"/>
      <c r="B57" s="9"/>
      <c r="C57" s="9"/>
      <c r="D57" s="9"/>
      <c r="E57" s="22"/>
      <c r="F57" s="22"/>
    </row>
    <row r="58" spans="1:9" ht="12.75" customHeight="1">
      <c r="A58" s="315" t="s">
        <v>72</v>
      </c>
      <c r="B58" s="339"/>
      <c r="C58" s="355"/>
      <c r="D58" s="356"/>
      <c r="E58" s="356"/>
      <c r="F58" s="357"/>
      <c r="G58" s="5"/>
      <c r="I58" s="1" t="b">
        <f>IF(AND(NOT(ISERROR(SEARCH("@",C58)&gt;0)),C58&lt;&gt;""),A58,FALSE)</f>
        <v>0</v>
      </c>
    </row>
    <row r="59" spans="1:9" ht="12.75" customHeight="1">
      <c r="A59" s="12"/>
      <c r="B59" s="12"/>
      <c r="C59" s="217"/>
      <c r="D59" s="217"/>
      <c r="E59" s="217"/>
      <c r="F59" s="217"/>
      <c r="G59" s="5"/>
    </row>
    <row r="60" spans="1:9" ht="9" customHeight="1">
      <c r="A60" s="15"/>
      <c r="B60" s="15"/>
      <c r="C60" s="9"/>
      <c r="D60" s="9"/>
      <c r="E60" s="22"/>
      <c r="F60" s="9"/>
    </row>
    <row r="61" spans="1:9" ht="12.75" customHeight="1">
      <c r="A61" s="315" t="s">
        <v>73</v>
      </c>
      <c r="B61" s="315"/>
      <c r="C61" s="37"/>
      <c r="D61" s="22" t="s">
        <v>62</v>
      </c>
      <c r="E61" s="20"/>
      <c r="F61" s="22" t="s">
        <v>63</v>
      </c>
      <c r="G61" s="1" t="s">
        <v>64</v>
      </c>
      <c r="I61" s="1">
        <f>IF(AND(C61&lt;&gt;"",C63&lt;&gt;"",E61&lt;&gt;"",E63&lt;&gt;"")=TRUE,A61,0)</f>
        <v>0</v>
      </c>
    </row>
    <row r="62" spans="1:9" ht="6" customHeight="1">
      <c r="A62" s="315"/>
      <c r="B62" s="315"/>
      <c r="C62" s="22"/>
      <c r="D62" s="22"/>
      <c r="E62" s="22"/>
      <c r="F62" s="22"/>
      <c r="G62" s="1" t="s">
        <v>65</v>
      </c>
    </row>
    <row r="63" spans="1:9" ht="12.75" customHeight="1">
      <c r="A63" s="315"/>
      <c r="B63" s="315"/>
      <c r="C63" s="20"/>
      <c r="D63" s="22" t="s">
        <v>66</v>
      </c>
      <c r="E63" s="20"/>
      <c r="F63" s="22" t="s">
        <v>67</v>
      </c>
      <c r="G63" s="1" t="s">
        <v>68</v>
      </c>
    </row>
    <row r="64" spans="1:9" ht="6" customHeight="1">
      <c r="A64" s="15"/>
      <c r="B64" s="15"/>
      <c r="C64" s="22"/>
      <c r="D64" s="22"/>
      <c r="E64" s="22"/>
      <c r="F64" s="22"/>
    </row>
    <row r="65" spans="1:9" ht="12.75" customHeight="1">
      <c r="A65" s="315" t="s">
        <v>69</v>
      </c>
      <c r="B65" s="339"/>
      <c r="C65" s="95"/>
      <c r="D65" s="9" t="s">
        <v>70</v>
      </c>
      <c r="E65" s="93"/>
      <c r="F65" s="22" t="s">
        <v>71</v>
      </c>
      <c r="I65" s="1" t="b">
        <f>IF(C65="",FALSE,A65)</f>
        <v>0</v>
      </c>
    </row>
    <row r="66" spans="1:9" ht="6" customHeight="1">
      <c r="A66" s="12"/>
      <c r="B66" s="9"/>
      <c r="C66" s="9"/>
      <c r="D66" s="9"/>
      <c r="E66" s="22"/>
      <c r="F66" s="22"/>
    </row>
    <row r="67" spans="1:9" ht="12.75" customHeight="1">
      <c r="A67" s="315" t="s">
        <v>72</v>
      </c>
      <c r="B67" s="339"/>
      <c r="C67" s="355"/>
      <c r="D67" s="356"/>
      <c r="E67" s="356"/>
      <c r="F67" s="357"/>
      <c r="G67" s="5"/>
      <c r="I67" s="1" t="b">
        <f>IF(AND(NOT(ISERROR(SEARCH("@",C67)&gt;0)),C67&lt;&gt;""),A67,FALSE)</f>
        <v>0</v>
      </c>
    </row>
    <row r="68" spans="1:9" ht="12.75" customHeight="1">
      <c r="A68" s="12"/>
      <c r="B68" s="12"/>
      <c r="C68" s="217"/>
      <c r="D68" s="217"/>
      <c r="E68" s="217"/>
      <c r="F68" s="217"/>
      <c r="G68" s="5"/>
    </row>
    <row r="69" spans="1:9" ht="12.75" customHeight="1">
      <c r="A69" s="353" t="s">
        <v>74</v>
      </c>
      <c r="B69" s="354"/>
      <c r="C69" s="199"/>
      <c r="D69" s="3" t="s">
        <v>75</v>
      </c>
      <c r="E69" s="26"/>
      <c r="F69" s="5"/>
      <c r="I69" s="1" t="b">
        <f>IF(C69="",FALSE,A69)</f>
        <v>0</v>
      </c>
    </row>
    <row r="70" spans="1:9" ht="6" customHeight="1">
      <c r="A70" s="194"/>
      <c r="B70" s="194"/>
      <c r="C70" s="200"/>
      <c r="D70" s="3"/>
      <c r="E70" s="26"/>
      <c r="F70" s="5"/>
    </row>
    <row r="71" spans="1:9" ht="12.75" customHeight="1">
      <c r="A71" s="353" t="s">
        <v>76</v>
      </c>
      <c r="B71" s="354"/>
      <c r="C71" s="94"/>
      <c r="D71" s="3" t="s">
        <v>77</v>
      </c>
      <c r="E71" s="26"/>
      <c r="F71" s="5"/>
      <c r="I71" s="1" t="b">
        <f>IF(C71="",FALSE,A71)</f>
        <v>0</v>
      </c>
    </row>
    <row r="72" spans="1:9" ht="6" customHeight="1">
      <c r="A72" s="194"/>
      <c r="B72" s="194"/>
      <c r="C72" s="200"/>
      <c r="D72" s="3"/>
      <c r="E72" s="26"/>
      <c r="F72" s="5"/>
    </row>
    <row r="73" spans="1:9" ht="12.75" customHeight="1">
      <c r="A73" s="353" t="s">
        <v>78</v>
      </c>
      <c r="B73" s="354"/>
      <c r="C73" s="94"/>
      <c r="D73" s="3" t="s">
        <v>79</v>
      </c>
      <c r="E73" s="26"/>
      <c r="F73" s="5"/>
      <c r="I73" s="1" t="b">
        <f>IF(C73="",FALSE,A73)</f>
        <v>0</v>
      </c>
    </row>
    <row r="74" spans="1:9" ht="6" customHeight="1">
      <c r="A74" s="194"/>
      <c r="B74" s="194"/>
      <c r="C74" s="206"/>
      <c r="D74" s="5"/>
      <c r="E74" s="26"/>
      <c r="F74" s="5"/>
    </row>
    <row r="75" spans="1:9" ht="12.75" customHeight="1">
      <c r="A75" s="315" t="s">
        <v>80</v>
      </c>
      <c r="B75" s="315"/>
      <c r="C75" s="315"/>
      <c r="D75" s="315"/>
      <c r="E75" s="315"/>
      <c r="F75" s="5"/>
      <c r="I75" s="1" t="b">
        <f>IF(AND(F76="",F77=""),FALSE,A75)</f>
        <v>0</v>
      </c>
    </row>
    <row r="76" spans="1:9" ht="15" customHeight="1">
      <c r="A76" s="11"/>
      <c r="E76" s="197" t="s">
        <v>81</v>
      </c>
      <c r="F76" s="210"/>
    </row>
    <row r="77" spans="1:9" ht="15" customHeight="1">
      <c r="A77" s="11"/>
      <c r="E77" s="197" t="s">
        <v>82</v>
      </c>
      <c r="F77" s="210"/>
    </row>
    <row r="78" spans="1:9" ht="25.5" customHeight="1"/>
    <row r="79" spans="1:9" ht="12.75" customHeight="1">
      <c r="A79" s="363" t="s">
        <v>83</v>
      </c>
      <c r="B79" s="363"/>
      <c r="C79" s="363"/>
      <c r="D79" s="363"/>
      <c r="E79" s="363"/>
      <c r="F79" s="363"/>
      <c r="I79" s="1" t="b">
        <f>IF(A81="",FALSE,A79)</f>
        <v>0</v>
      </c>
    </row>
    <row r="80" spans="1:9" ht="12.75" customHeight="1"/>
    <row r="81" spans="1:9" ht="180" customHeight="1">
      <c r="A81" s="350"/>
      <c r="B81" s="351"/>
      <c r="C81" s="351"/>
      <c r="D81" s="351"/>
      <c r="E81" s="351"/>
      <c r="F81" s="352"/>
    </row>
    <row r="82" spans="1:9" ht="25.5" customHeight="1"/>
    <row r="83" spans="1:9" ht="12.75" customHeight="1">
      <c r="A83" s="349" t="s">
        <v>84</v>
      </c>
      <c r="B83" s="349"/>
      <c r="C83" s="349"/>
      <c r="D83" s="349"/>
      <c r="E83" s="349"/>
      <c r="F83" s="349"/>
      <c r="I83" s="1" t="b">
        <f>IF(A85="",FALSE,A83)</f>
        <v>0</v>
      </c>
    </row>
    <row r="84" spans="1:9" ht="12.75" customHeight="1"/>
    <row r="85" spans="1:9" ht="180" customHeight="1">
      <c r="A85" s="350"/>
      <c r="B85" s="351"/>
      <c r="C85" s="351"/>
      <c r="D85" s="351"/>
      <c r="E85" s="351"/>
      <c r="F85" s="352"/>
    </row>
    <row r="86" spans="1:9" ht="25.5" customHeight="1"/>
    <row r="87" spans="1:9" ht="24.75" customHeight="1">
      <c r="A87" s="349" t="s">
        <v>85</v>
      </c>
      <c r="B87" s="349"/>
      <c r="C87" s="349"/>
      <c r="D87" s="349"/>
      <c r="E87" s="349"/>
      <c r="F87" s="349"/>
      <c r="I87" s="1" t="b">
        <f>IF(A89="",FALSE,A87)</f>
        <v>0</v>
      </c>
    </row>
    <row r="88" spans="1:9" ht="12.75" customHeight="1"/>
    <row r="89" spans="1:9" ht="180" customHeight="1">
      <c r="A89" s="350"/>
      <c r="B89" s="351"/>
      <c r="C89" s="351"/>
      <c r="D89" s="351"/>
      <c r="E89" s="351"/>
      <c r="F89" s="352"/>
    </row>
    <row r="90" spans="1:9" ht="25.5" customHeight="1"/>
    <row r="91" spans="1:9" ht="12.75" customHeight="1">
      <c r="A91" s="349" t="s">
        <v>86</v>
      </c>
      <c r="B91" s="349"/>
      <c r="C91" s="349"/>
      <c r="D91" s="349"/>
      <c r="E91" s="349"/>
      <c r="F91" s="349"/>
      <c r="I91" s="1" t="b">
        <f>IF(A93="",FALSE,A91)</f>
        <v>0</v>
      </c>
    </row>
    <row r="92" spans="1:9" ht="12.75" customHeight="1"/>
    <row r="93" spans="1:9" ht="180" customHeight="1">
      <c r="A93" s="346"/>
      <c r="B93" s="347"/>
      <c r="C93" s="347"/>
      <c r="D93" s="347"/>
      <c r="E93" s="347"/>
      <c r="F93" s="348"/>
    </row>
  </sheetData>
  <sheetProtection selectLockedCells="1"/>
  <mergeCells count="48">
    <mergeCell ref="A91:F91"/>
    <mergeCell ref="A93:F93"/>
    <mergeCell ref="A73:B73"/>
    <mergeCell ref="A75:E75"/>
    <mergeCell ref="A79:F79"/>
    <mergeCell ref="A81:F81"/>
    <mergeCell ref="A83:F83"/>
    <mergeCell ref="A85:F85"/>
    <mergeCell ref="A89:F89"/>
    <mergeCell ref="A67:B67"/>
    <mergeCell ref="C67:F67"/>
    <mergeCell ref="A69:B69"/>
    <mergeCell ref="A71:B71"/>
    <mergeCell ref="A87:F87"/>
    <mergeCell ref="A65:B65"/>
    <mergeCell ref="A35:B35"/>
    <mergeCell ref="A37:B39"/>
    <mergeCell ref="C37:E37"/>
    <mergeCell ref="A44:B44"/>
    <mergeCell ref="A46:B46"/>
    <mergeCell ref="A50:D50"/>
    <mergeCell ref="A52:B54"/>
    <mergeCell ref="A56:B56"/>
    <mergeCell ref="A58:B58"/>
    <mergeCell ref="C58:F58"/>
    <mergeCell ref="A61:B63"/>
    <mergeCell ref="A33:B33"/>
    <mergeCell ref="A16:B16"/>
    <mergeCell ref="C16:D16"/>
    <mergeCell ref="E16:F16"/>
    <mergeCell ref="A18:B18"/>
    <mergeCell ref="C18:D18"/>
    <mergeCell ref="A20:B20"/>
    <mergeCell ref="C20:D20"/>
    <mergeCell ref="A24:D24"/>
    <mergeCell ref="A26:B28"/>
    <mergeCell ref="C26:E26"/>
    <mergeCell ref="C9:F9"/>
    <mergeCell ref="A11:B11"/>
    <mergeCell ref="C11:F11"/>
    <mergeCell ref="A14:B14"/>
    <mergeCell ref="C14:F14"/>
    <mergeCell ref="A9:B9"/>
    <mergeCell ref="A2:F2"/>
    <mergeCell ref="A5:B5"/>
    <mergeCell ref="C5:F5"/>
    <mergeCell ref="A7:B7"/>
    <mergeCell ref="C7:F7"/>
  </mergeCells>
  <conditionalFormatting sqref="A5:B5">
    <cfRule type="cellIs" dxfId="129" priority="17" stopIfTrue="1" operator="notEqual">
      <formula>$I$5</formula>
    </cfRule>
  </conditionalFormatting>
  <conditionalFormatting sqref="A7:B7">
    <cfRule type="cellIs" dxfId="128" priority="16" stopIfTrue="1" operator="notEqual">
      <formula>$I$7</formula>
    </cfRule>
  </conditionalFormatting>
  <conditionalFormatting sqref="A9:B9">
    <cfRule type="cellIs" dxfId="127" priority="15" stopIfTrue="1" operator="notEqual">
      <formula>$I$9</formula>
    </cfRule>
  </conditionalFormatting>
  <conditionalFormatting sqref="A11:B11">
    <cfRule type="cellIs" dxfId="126" priority="8" stopIfTrue="1" operator="notEqual">
      <formula>$I$14</formula>
    </cfRule>
  </conditionalFormatting>
  <conditionalFormatting sqref="A14:B14">
    <cfRule type="cellIs" dxfId="125" priority="14" stopIfTrue="1" operator="notEqual">
      <formula>$I$14</formula>
    </cfRule>
  </conditionalFormatting>
  <conditionalFormatting sqref="A16:B16">
    <cfRule type="cellIs" dxfId="124" priority="26" stopIfTrue="1" operator="notEqual">
      <formula>$I$16</formula>
    </cfRule>
  </conditionalFormatting>
  <conditionalFormatting sqref="A18:B18">
    <cfRule type="cellIs" dxfId="123" priority="25" stopIfTrue="1" operator="notEqual">
      <formula>$I$18</formula>
    </cfRule>
  </conditionalFormatting>
  <conditionalFormatting sqref="A20:B21">
    <cfRule type="cellIs" dxfId="122" priority="24" stopIfTrue="1" operator="notEqual">
      <formula>$I$20</formula>
    </cfRule>
  </conditionalFormatting>
  <conditionalFormatting sqref="A23:B23 A25:B25 A31:B32 A34:B34 A36:B36 A42:B43 A45:B45 A47:B49">
    <cfRule type="cellIs" dxfId="121" priority="23" stopIfTrue="1" operator="notEqual">
      <formula>#REF!</formula>
    </cfRule>
  </conditionalFormatting>
  <conditionalFormatting sqref="A26:B28">
    <cfRule type="cellIs" dxfId="120" priority="22" stopIfTrue="1" operator="notEqual">
      <formula>$I$26</formula>
    </cfRule>
  </conditionalFormatting>
  <conditionalFormatting sqref="A33:B33">
    <cfRule type="cellIs" dxfId="119" priority="21" stopIfTrue="1" operator="notEqual">
      <formula>$I$33</formula>
    </cfRule>
  </conditionalFormatting>
  <conditionalFormatting sqref="A35:B35">
    <cfRule type="cellIs" dxfId="118" priority="20" stopIfTrue="1" operator="notEqual">
      <formula>$I$35</formula>
    </cfRule>
  </conditionalFormatting>
  <conditionalFormatting sqref="A37:B39">
    <cfRule type="cellIs" dxfId="117" priority="6" stopIfTrue="1" operator="notEqual">
      <formula>$I$26</formula>
    </cfRule>
  </conditionalFormatting>
  <conditionalFormatting sqref="A44:B44">
    <cfRule type="cellIs" dxfId="116" priority="5" stopIfTrue="1" operator="notEqual">
      <formula>$I$33</formula>
    </cfRule>
  </conditionalFormatting>
  <conditionalFormatting sqref="A46:B46">
    <cfRule type="cellIs" dxfId="115" priority="4" stopIfTrue="1" operator="notEqual">
      <formula>$I$35</formula>
    </cfRule>
  </conditionalFormatting>
  <conditionalFormatting sqref="A52:B54">
    <cfRule type="expression" dxfId="114" priority="13" stopIfTrue="1">
      <formula>$I$56=FALSE</formula>
    </cfRule>
    <cfRule type="cellIs" dxfId="113" priority="27" stopIfTrue="1" operator="notEqual">
      <formula>#REF!</formula>
    </cfRule>
  </conditionalFormatting>
  <conditionalFormatting sqref="A56:B56">
    <cfRule type="cellIs" dxfId="112" priority="18" stopIfTrue="1" operator="notEqual">
      <formula>$I$56</formula>
    </cfRule>
  </conditionalFormatting>
  <conditionalFormatting sqref="A58:B59 A67:B68">
    <cfRule type="cellIs" dxfId="111" priority="19" stopIfTrue="1" operator="notEqual">
      <formula>$I$58</formula>
    </cfRule>
  </conditionalFormatting>
  <conditionalFormatting sqref="A61:B63">
    <cfRule type="expression" dxfId="110" priority="1" stopIfTrue="1">
      <formula>$I$56=FALSE</formula>
    </cfRule>
    <cfRule type="cellIs" dxfId="109" priority="3" stopIfTrue="1" operator="notEqual">
      <formula>#REF!</formula>
    </cfRule>
  </conditionalFormatting>
  <conditionalFormatting sqref="A65:B65">
    <cfRule type="cellIs" dxfId="108" priority="2" stopIfTrue="1" operator="notEqual">
      <formula>$I$56</formula>
    </cfRule>
  </conditionalFormatting>
  <conditionalFormatting sqref="A69:B69">
    <cfRule type="expression" dxfId="107" priority="12" stopIfTrue="1">
      <formula>$I$69=FALSE</formula>
    </cfRule>
  </conditionalFormatting>
  <conditionalFormatting sqref="A71:B71">
    <cfRule type="expression" dxfId="106" priority="11" stopIfTrue="1">
      <formula>$I$71=FALSE</formula>
    </cfRule>
  </conditionalFormatting>
  <conditionalFormatting sqref="A73:B73">
    <cfRule type="expression" dxfId="105" priority="10" stopIfTrue="1">
      <formula>$I$73=FALSE</formula>
    </cfRule>
  </conditionalFormatting>
  <conditionalFormatting sqref="A75:E75">
    <cfRule type="expression" dxfId="104" priority="9" stopIfTrue="1">
      <formula>$I$75=FALSE</formula>
    </cfRule>
  </conditionalFormatting>
  <dataValidations count="22">
    <dataValidation type="list" allowBlank="1" showInputMessage="1" showErrorMessage="1" sqref="C33 C44" xr:uid="{9252F4EA-4850-49BF-AA77-1023137EF453}">
      <formula1>$G$23:$G$24</formula1>
    </dataValidation>
    <dataValidation type="textLength" operator="lessThan" allowBlank="1" showInputMessage="1" showErrorMessage="1" sqref="C14:F14 C11:F11" xr:uid="{A58CE98F-7965-4449-8FB0-FC375E6C242F}">
      <formula1>300</formula1>
    </dataValidation>
    <dataValidation type="list" allowBlank="1" showInputMessage="1" showErrorMessage="1" sqref="C35 C46" xr:uid="{D1D5D2DC-A205-4C1D-A4D0-546653D67E42}">
      <formula1>$G$25:$G$36</formula1>
    </dataValidation>
    <dataValidation type="list" allowBlank="1" showInputMessage="1" showErrorMessage="1" sqref="C52 C61" xr:uid="{0F209E68-8D9C-4A4E-9989-92ED71BF57B3}">
      <formula1>$G$52:$G$54</formula1>
    </dataValidation>
    <dataValidation type="textLength" operator="lessThanOrEqual" allowBlank="1" showInputMessage="1" showErrorMessage="1" sqref="E52 C54 E54 E61 C63 E63" xr:uid="{91CE0C39-02C9-41E3-90F8-C076F6E0DD01}">
      <formula1>30</formula1>
    </dataValidation>
    <dataValidation type="textLength" allowBlank="1" showInputMessage="1" showErrorMessage="1" sqref="C9:F9 C7:F7 C5:F5" xr:uid="{9DDB3421-FCCF-4A13-B511-E5BF0921A874}">
      <formula1>1</formula1>
      <formula2>150</formula2>
    </dataValidation>
    <dataValidation type="textLength" operator="lessThanOrEqual" allowBlank="1" showInputMessage="1" showErrorMessage="1" sqref="C18:D18 C16:D16 C20:D20" xr:uid="{81B40BF8-D5E8-4488-8461-02DDA7E07279}">
      <formula1>25</formula1>
    </dataValidation>
    <dataValidation type="whole" allowBlank="1" showInputMessage="1" showErrorMessage="1" sqref="C28 C39" xr:uid="{E8C3DA47-BC32-4A59-8378-A6F7B73FB23B}">
      <formula1>1000</formula1>
      <formula2>99999</formula2>
    </dataValidation>
    <dataValidation type="decimal" allowBlank="1" showInputMessage="1" showErrorMessage="1" sqref="C70" xr:uid="{D40B558B-3096-42C0-A4D8-3016C1241778}">
      <formula1>0.1</formula1>
      <formula2>99999999</formula2>
    </dataValidation>
    <dataValidation type="whole" allowBlank="1" showInputMessage="1" showErrorMessage="1" sqref="C29 C40" xr:uid="{4F6D2E60-D35B-4F77-9393-98EDF8E9D43F}">
      <formula1>1000</formula1>
      <formula2>9999</formula2>
    </dataValidation>
    <dataValidation type="textLength" allowBlank="1" showInputMessage="1" showErrorMessage="1" sqref="C32:F32 C13:F13 C43:F43" xr:uid="{8FBCF706-F4D7-4839-8105-ACF57E835D38}">
      <formula1>3</formula1>
      <formula2>50</formula2>
    </dataValidation>
    <dataValidation type="textLength" allowBlank="1" showInputMessage="1" showErrorMessage="1" sqref="E55 E64" xr:uid="{F364BF57-E586-4F60-B524-C8A28AF6722A}">
      <formula1>1</formula1>
      <formula2>30</formula2>
    </dataValidation>
    <dataValidation type="textLength" allowBlank="1" showInputMessage="1" showErrorMessage="1" sqref="C55 E53 E62 C64" xr:uid="{ED95ADBA-3EE9-41AF-BA00-C59010789765}">
      <formula1>1</formula1>
      <formula2>20</formula2>
    </dataValidation>
    <dataValidation type="textLength" allowBlank="1" showInputMessage="1" showErrorMessage="1" sqref="C27:E27 C38:E38" xr:uid="{757C358A-0E8A-4386-915B-C8039B613BF5}">
      <formula1>4</formula1>
      <formula2>100</formula2>
    </dataValidation>
    <dataValidation type="whole" operator="equal" allowBlank="1" showInputMessage="1" showErrorMessage="1" sqref="C50:C51 C31 C36 C47:C48 C42 C60" xr:uid="{060DE07F-4EA9-4C41-BC52-7C7D2D20421B}">
      <formula1>4</formula1>
    </dataValidation>
    <dataValidation type="textLength" allowBlank="1" showInputMessage="1" showErrorMessage="1" sqref="E48 E28:E31 E50:E51 E39:E42 E60" xr:uid="{BECA9449-98AA-498D-B5F3-BD0D6C673921}">
      <formula1>2</formula1>
      <formula2>50</formula2>
    </dataValidation>
    <dataValidation type="textLength" allowBlank="1" showInputMessage="1" showErrorMessage="1" sqref="C26:E26 C37:E37" xr:uid="{E2A18A70-8F8B-46F8-A0DD-48873FFC868E}">
      <formula1>1</formula1>
      <formula2>100</formula2>
    </dataValidation>
    <dataValidation type="textLength" allowBlank="1" showInputMessage="1" showErrorMessage="1" sqref="C6:F6 C8:F8" xr:uid="{41DEC338-B99B-4C31-B64A-C6EDFB7EBDFD}">
      <formula1>6</formula1>
      <formula2>150</formula2>
    </dataValidation>
    <dataValidation type="whole" allowBlank="1" showInputMessage="1" showErrorMessage="1" sqref="C10" xr:uid="{CB0968D8-9217-4EFB-A429-6A3C23B09244}">
      <formula1>1000</formula1>
      <formula2>2009</formula2>
    </dataValidation>
    <dataValidation type="textLength" operator="lessThan" allowBlank="1" showInputMessage="1" showErrorMessage="1" sqref="C21:D21" xr:uid="{70674A98-9CA9-4F8B-9830-975329AB078A}">
      <formula1>25</formula1>
    </dataValidation>
    <dataValidation type="whole" allowBlank="1" showInputMessage="1" showErrorMessage="1" sqref="C30 C41" xr:uid="{D95C334B-F099-4502-AC8B-37838BE0578C}">
      <formula1>0</formula1>
      <formula2>100000</formula2>
    </dataValidation>
    <dataValidation type="decimal" allowBlank="1" showInputMessage="1" showErrorMessage="1" sqref="F76:F77" xr:uid="{F78097FD-BDE5-4A69-B13E-ED2216DB91EC}">
      <formula1>0</formula1>
      <formula2>500000</formula2>
    </dataValidation>
  </dataValidations>
  <hyperlinks>
    <hyperlink ref="C105" r:id="rId1" display="karpatine@somogy-hvk.hu" xr:uid="{FC5F04F9-239E-4AD2-AFBE-D9EE3E853715}"/>
    <hyperlink ref="C115" r:id="rId2" display="jelenka@somogy.hu" xr:uid="{7F032151-F47E-4D25-A216-AF9EF190253C}"/>
  </hyperlinks>
  <pageMargins left="0.98425196850393704" right="0.39370078740157483" top="0.74803149606299213" bottom="0.74803149606299213" header="0.31496062992125984" footer="0.31496062992125984"/>
  <pageSetup orientation="portrait" horizontalDpi="300" verticalDpi="300" r:id="rId3"/>
  <headerFooter>
    <oddFooter xml:space="preserve">&amp;C&amp;"Arial,Italic"&amp;8&amp;A&amp;R&amp;"Arial,Italic"&amp;8Page &amp;P of &amp;N </oddFooter>
  </headerFooter>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78B47-8F42-46D7-AE1B-E1E1396C4790}">
  <dimension ref="A1:O93"/>
  <sheetViews>
    <sheetView topLeftCell="A2" zoomScale="120" zoomScaleNormal="120" workbookViewId="0">
      <selection activeCell="C33" sqref="C33"/>
    </sheetView>
  </sheetViews>
  <sheetFormatPr defaultRowHeight="18" customHeight="1"/>
  <cols>
    <col min="1" max="2" width="14.85546875" style="1" customWidth="1"/>
    <col min="3" max="3" width="18.85546875" style="1" customWidth="1"/>
    <col min="4" max="4" width="10.7109375" style="1" customWidth="1"/>
    <col min="5" max="5" width="18.85546875" style="1" customWidth="1"/>
    <col min="6" max="6" width="12.42578125" style="1" customWidth="1"/>
    <col min="7" max="8" width="27.7109375" style="1" hidden="1" customWidth="1"/>
    <col min="9" max="9" width="11" style="1" hidden="1" customWidth="1"/>
    <col min="10" max="10" width="12.42578125" style="1" hidden="1" customWidth="1"/>
    <col min="11" max="12" width="9.140625" style="1" hidden="1" customWidth="1"/>
    <col min="13" max="13" width="9.140625" style="1" customWidth="1"/>
    <col min="14" max="14" width="32" style="1" customWidth="1"/>
    <col min="15" max="15" width="9.140625" style="1" customWidth="1"/>
    <col min="16" max="16384" width="9.140625" style="1"/>
  </cols>
  <sheetData>
    <row r="1" spans="1:15" ht="18" hidden="1" customHeight="1">
      <c r="G1" s="5"/>
      <c r="J1" s="201"/>
      <c r="K1" s="22"/>
    </row>
    <row r="2" spans="1:15" ht="18" customHeight="1">
      <c r="A2" s="340" t="s">
        <v>39</v>
      </c>
      <c r="B2" s="341"/>
      <c r="C2" s="341"/>
      <c r="D2" s="341"/>
      <c r="E2" s="341"/>
      <c r="F2" s="341"/>
      <c r="G2" s="5"/>
    </row>
    <row r="3" spans="1:15" ht="11.25" customHeight="1">
      <c r="A3" s="11"/>
    </row>
    <row r="4" spans="1:15" ht="15" customHeight="1">
      <c r="A4" s="16" t="s">
        <v>91</v>
      </c>
    </row>
    <row r="5" spans="1:15" ht="46.5" customHeight="1">
      <c r="A5" s="342" t="s">
        <v>41</v>
      </c>
      <c r="B5" s="343"/>
      <c r="C5" s="336"/>
      <c r="D5" s="344"/>
      <c r="E5" s="344"/>
      <c r="F5" s="345"/>
      <c r="I5" s="1" t="b">
        <f>IF(C5="",FALSE,A5)</f>
        <v>0</v>
      </c>
    </row>
    <row r="6" spans="1:15" ht="6" customHeight="1">
      <c r="A6" s="12"/>
      <c r="B6" s="9"/>
      <c r="C6" s="9"/>
      <c r="D6" s="9"/>
      <c r="E6" s="9"/>
      <c r="F6" s="9"/>
      <c r="G6" s="17"/>
    </row>
    <row r="7" spans="1:15" ht="46.5" customHeight="1">
      <c r="A7" s="315" t="s">
        <v>42</v>
      </c>
      <c r="B7" s="339"/>
      <c r="C7" s="336"/>
      <c r="D7" s="344"/>
      <c r="E7" s="344"/>
      <c r="F7" s="345"/>
      <c r="G7" s="17"/>
      <c r="I7" s="1" t="b">
        <f>IF(C7="",FALSE,A7)</f>
        <v>0</v>
      </c>
    </row>
    <row r="8" spans="1:15" ht="6" customHeight="1">
      <c r="A8" s="12"/>
      <c r="B8" s="9"/>
      <c r="C8" s="9"/>
      <c r="D8" s="9"/>
      <c r="E8" s="9"/>
      <c r="F8" s="9"/>
      <c r="G8" s="17"/>
    </row>
    <row r="9" spans="1:15" ht="25.5" customHeight="1">
      <c r="A9" s="342" t="s">
        <v>43</v>
      </c>
      <c r="B9" s="343"/>
      <c r="C9" s="336"/>
      <c r="D9" s="344"/>
      <c r="E9" s="344"/>
      <c r="F9" s="345"/>
      <c r="G9" s="17"/>
      <c r="I9" s="1" t="b">
        <f>IF(C9="",FALSE,A9)</f>
        <v>0</v>
      </c>
      <c r="O9" s="72"/>
    </row>
    <row r="10" spans="1:15" ht="6" customHeight="1">
      <c r="A10" s="12"/>
      <c r="B10" s="9"/>
      <c r="C10" s="18"/>
      <c r="D10" s="9"/>
      <c r="E10" s="18"/>
      <c r="F10" s="9"/>
      <c r="G10" s="17" t="s">
        <v>44</v>
      </c>
    </row>
    <row r="11" spans="1:15" ht="46.5" customHeight="1">
      <c r="A11" s="315" t="s">
        <v>45</v>
      </c>
      <c r="B11" s="339"/>
      <c r="C11" s="336"/>
      <c r="D11" s="344"/>
      <c r="E11" s="344"/>
      <c r="F11" s="345"/>
      <c r="G11" s="259"/>
      <c r="I11" s="1" t="b">
        <f>IF(C11="",FALSE,A11)</f>
        <v>0</v>
      </c>
    </row>
    <row r="12" spans="1:15" ht="6" customHeight="1">
      <c r="A12" s="12"/>
      <c r="B12" s="9"/>
      <c r="C12" s="18"/>
      <c r="D12" s="9"/>
      <c r="E12" s="18"/>
      <c r="F12" s="9"/>
      <c r="G12" s="259"/>
    </row>
    <row r="13" spans="1:15" ht="6" customHeight="1">
      <c r="A13" s="12"/>
      <c r="B13" s="9"/>
      <c r="C13" s="9"/>
      <c r="D13" s="9"/>
      <c r="E13" s="9"/>
      <c r="F13" s="9"/>
      <c r="G13" s="17"/>
      <c r="J13"/>
    </row>
    <row r="14" spans="1:15" ht="46.5" customHeight="1">
      <c r="A14" s="315" t="s">
        <v>46</v>
      </c>
      <c r="B14" s="339"/>
      <c r="C14" s="336"/>
      <c r="D14" s="344"/>
      <c r="E14" s="344"/>
      <c r="F14" s="345"/>
      <c r="G14" s="259"/>
      <c r="I14" s="1" t="b">
        <f>IF(C14="",FALSE,A14)</f>
        <v>0</v>
      </c>
    </row>
    <row r="15" spans="1:15" ht="6" customHeight="1">
      <c r="A15" s="12"/>
      <c r="B15" s="9"/>
      <c r="C15" s="18"/>
      <c r="D15" s="9"/>
      <c r="E15" s="18"/>
      <c r="F15" s="9"/>
      <c r="G15" s="259"/>
    </row>
    <row r="16" spans="1:15" ht="12.75" customHeight="1">
      <c r="A16" s="315" t="s">
        <v>47</v>
      </c>
      <c r="B16" s="339"/>
      <c r="C16" s="364"/>
      <c r="D16" s="365"/>
      <c r="E16" s="366" t="s">
        <v>48</v>
      </c>
      <c r="F16" s="321"/>
      <c r="I16" s="1" t="b">
        <f>IF(C16="",FALSE,A16)</f>
        <v>0</v>
      </c>
    </row>
    <row r="17" spans="1:9" ht="6" customHeight="1">
      <c r="A17" s="12"/>
      <c r="B17" s="9"/>
      <c r="C17" s="18"/>
      <c r="D17" s="9"/>
      <c r="E17" s="18"/>
      <c r="F17" s="9"/>
    </row>
    <row r="18" spans="1:9" ht="12.75" customHeight="1">
      <c r="A18" s="315" t="s">
        <v>49</v>
      </c>
      <c r="B18" s="339"/>
      <c r="C18" s="364"/>
      <c r="D18" s="365"/>
      <c r="I18" s="1" t="b">
        <f>IF(C18="",FALSE,A18)</f>
        <v>0</v>
      </c>
    </row>
    <row r="19" spans="1:9" ht="6" customHeight="1">
      <c r="A19" s="12"/>
      <c r="B19" s="9"/>
      <c r="C19" s="18"/>
      <c r="D19" s="9"/>
      <c r="E19" s="18"/>
      <c r="F19" s="9"/>
    </row>
    <row r="20" spans="1:9" ht="12.75" customHeight="1">
      <c r="A20" s="315" t="s">
        <v>50</v>
      </c>
      <c r="B20" s="339"/>
      <c r="C20" s="364"/>
      <c r="D20" s="365"/>
      <c r="I20" s="1" t="b">
        <f>IF(C20="",FALSE,A20)</f>
        <v>0</v>
      </c>
    </row>
    <row r="21" spans="1:9" ht="6" customHeight="1">
      <c r="A21" s="12"/>
      <c r="B21" s="12"/>
      <c r="C21" s="23"/>
      <c r="D21" s="25"/>
    </row>
    <row r="22" spans="1:9" ht="10.5" customHeight="1">
      <c r="A22" s="12"/>
      <c r="B22" s="9"/>
      <c r="C22" s="18"/>
      <c r="D22" s="9"/>
      <c r="E22" s="18"/>
      <c r="F22" s="9"/>
      <c r="G22" s="5"/>
    </row>
    <row r="23" spans="1:9" ht="10.5" customHeight="1">
      <c r="A23" s="12"/>
      <c r="B23" s="9"/>
      <c r="C23" s="18"/>
      <c r="D23" s="9"/>
      <c r="E23" s="18"/>
      <c r="F23" s="9"/>
      <c r="G23" s="5" t="s">
        <v>23</v>
      </c>
      <c r="H23" s="1">
        <f>IF($C$33="Hungary",1,IF($C$33="Croatia",2,0))</f>
        <v>0</v>
      </c>
    </row>
    <row r="24" spans="1:9" ht="19.5" customHeight="1">
      <c r="A24" s="359" t="s">
        <v>51</v>
      </c>
      <c r="B24" s="360"/>
      <c r="C24" s="361"/>
      <c r="D24" s="361"/>
      <c r="E24" s="18"/>
      <c r="F24" s="9"/>
      <c r="G24" s="5" t="s">
        <v>20</v>
      </c>
      <c r="H24" s="203" t="s">
        <v>52</v>
      </c>
    </row>
    <row r="25" spans="1:9" ht="6" customHeight="1">
      <c r="A25" s="12"/>
      <c r="B25" s="9"/>
      <c r="C25" s="18"/>
      <c r="D25" s="9"/>
      <c r="E25" s="18"/>
      <c r="F25" s="9"/>
      <c r="G25" s="1" t="s">
        <v>22</v>
      </c>
      <c r="H25" s="204" t="str">
        <f>IF($H$23=1,G25,IF($H$23=2,G28,""))</f>
        <v/>
      </c>
    </row>
    <row r="26" spans="1:9" ht="25.5" customHeight="1">
      <c r="A26" s="362" t="s">
        <v>53</v>
      </c>
      <c r="B26" s="362"/>
      <c r="C26" s="336"/>
      <c r="D26" s="337"/>
      <c r="E26" s="338"/>
      <c r="F26" s="9" t="s">
        <v>54</v>
      </c>
      <c r="G26" s="1" t="s">
        <v>24</v>
      </c>
      <c r="H26" s="204" t="str">
        <f>IF($H$23=1,G26,IF($H$23=2,G29,""))</f>
        <v/>
      </c>
      <c r="I26" s="1" t="b">
        <f>IF(AND(C26&lt;&gt;"",C28&lt;&gt;"",E28&lt;&gt;"")=TRUE,A26,FALSE)</f>
        <v>0</v>
      </c>
    </row>
    <row r="27" spans="1:9" ht="6" customHeight="1">
      <c r="A27" s="362"/>
      <c r="B27" s="362"/>
      <c r="C27" s="9"/>
      <c r="D27" s="19"/>
      <c r="E27" s="19"/>
      <c r="F27" s="9"/>
      <c r="G27" s="1" t="s">
        <v>29</v>
      </c>
      <c r="H27" s="204" t="str">
        <f>IF($H$23=1,G27,IF($H$23=2,G30,""))</f>
        <v/>
      </c>
    </row>
    <row r="28" spans="1:9" ht="25.5" customHeight="1">
      <c r="A28" s="362"/>
      <c r="B28" s="362"/>
      <c r="C28" s="20"/>
      <c r="D28" s="9" t="s">
        <v>55</v>
      </c>
      <c r="E28" s="21"/>
      <c r="F28" s="9" t="s">
        <v>56</v>
      </c>
      <c r="G28" s="17" t="s">
        <v>30</v>
      </c>
      <c r="H28" s="204" t="str">
        <f>IF($H$23=1,G36,IF($H$23=2,G31,""))</f>
        <v/>
      </c>
    </row>
    <row r="29" spans="1:9" ht="6" customHeight="1">
      <c r="A29" s="12"/>
      <c r="B29" s="12"/>
      <c r="C29" s="23"/>
      <c r="D29" s="9"/>
      <c r="E29" s="24"/>
      <c r="F29" s="9"/>
      <c r="G29" s="17" t="s">
        <v>31</v>
      </c>
      <c r="H29" s="204" t="str">
        <f>IF($H$23=1,"",IF($H$23=2,G32,""))</f>
        <v/>
      </c>
    </row>
    <row r="30" spans="1:9" ht="12.75" customHeight="1">
      <c r="A30" s="12"/>
      <c r="B30" s="12"/>
      <c r="C30" s="20"/>
      <c r="D30" s="9" t="s">
        <v>57</v>
      </c>
      <c r="E30" s="24"/>
      <c r="F30" s="9"/>
      <c r="G30" s="17" t="s">
        <v>32</v>
      </c>
      <c r="H30" s="204" t="str">
        <f>IF($H$23=1,"",IF($H$23=2,G33,""))</f>
        <v/>
      </c>
    </row>
    <row r="31" spans="1:9" ht="6" customHeight="1">
      <c r="A31" s="15"/>
      <c r="B31" s="15"/>
      <c r="C31" s="9"/>
      <c r="D31" s="9"/>
      <c r="E31" s="22"/>
      <c r="F31" s="9"/>
      <c r="G31" s="17" t="s">
        <v>33</v>
      </c>
      <c r="H31" s="204" t="str">
        <f>IF($H$23=1,"",IF($H$23=2,G34,""))</f>
        <v/>
      </c>
    </row>
    <row r="32" spans="1:9" ht="6" customHeight="1">
      <c r="A32" s="12"/>
      <c r="B32" s="9"/>
      <c r="C32" s="9"/>
      <c r="D32" s="9"/>
      <c r="E32" s="9"/>
      <c r="F32" s="9"/>
      <c r="G32" s="17" t="s">
        <v>34</v>
      </c>
      <c r="H32" s="204" t="str">
        <f>IF($H$23=1,"",IF($H$23=2,G35,""))</f>
        <v/>
      </c>
    </row>
    <row r="33" spans="1:9" ht="12.75" customHeight="1">
      <c r="A33" s="315" t="s">
        <v>26</v>
      </c>
      <c r="B33" s="358"/>
      <c r="C33" s="36"/>
      <c r="D33" s="23"/>
      <c r="E33" s="23"/>
      <c r="F33" s="23"/>
      <c r="G33" s="17" t="s">
        <v>35</v>
      </c>
      <c r="H33" s="204" t="str">
        <f>IF($H$23=1,"",IF($H$23=2,G36,""))</f>
        <v/>
      </c>
      <c r="I33" s="5" t="b">
        <f>IF(C33="",FALSE,A33)</f>
        <v>0</v>
      </c>
    </row>
    <row r="34" spans="1:9" ht="6" customHeight="1">
      <c r="A34" s="12"/>
      <c r="B34" s="9"/>
      <c r="C34" s="9"/>
      <c r="D34" s="9"/>
      <c r="E34" s="9"/>
      <c r="F34" s="9"/>
      <c r="G34" s="17" t="s">
        <v>36</v>
      </c>
      <c r="H34" s="205"/>
    </row>
    <row r="35" spans="1:9" ht="27.75" customHeight="1">
      <c r="A35" s="315" t="s">
        <v>58</v>
      </c>
      <c r="B35" s="358"/>
      <c r="C35" s="36"/>
      <c r="D35" s="9"/>
      <c r="F35" s="23"/>
      <c r="G35" s="17" t="s">
        <v>37</v>
      </c>
      <c r="I35" s="156" t="b">
        <f>IF(C35="",FALSE,IF(C35="-",FALSE,IF(H36&lt;&gt;C35,FALSE,A35)))</f>
        <v>0</v>
      </c>
    </row>
    <row r="36" spans="1:9" ht="6" customHeight="1">
      <c r="A36" s="15"/>
      <c r="B36" s="15"/>
      <c r="C36" s="9"/>
      <c r="D36" s="9"/>
      <c r="E36" s="22"/>
      <c r="F36" s="9"/>
      <c r="G36" s="3" t="s">
        <v>38</v>
      </c>
      <c r="H36" s="202">
        <f>IF(OR(,LEN(C35)=LEN(H25),LEN(C35)=LEN(H26),LEN(C35)=LEN(H27),LEN(C35)=LEN(H28),LEN(C35)=LEN(H29),LEN(C35)=LEN(H30),LEN(C35)=LEN(H31),LEN(C35)=LEN(H32),LEN(C35)=LEN(H33)),C35,0)</f>
        <v>0</v>
      </c>
    </row>
    <row r="37" spans="1:9" ht="25.5" customHeight="1">
      <c r="A37" s="315" t="s">
        <v>59</v>
      </c>
      <c r="B37" s="315"/>
      <c r="C37" s="336"/>
      <c r="D37" s="337"/>
      <c r="E37" s="338"/>
      <c r="F37" s="9" t="s">
        <v>54</v>
      </c>
      <c r="G37" s="1" t="s">
        <v>24</v>
      </c>
      <c r="H37" s="204" t="str">
        <f>IF($H$23=1,G37,IF($H$23=2,G40,""))</f>
        <v/>
      </c>
      <c r="I37" s="1" t="b">
        <f>IF(AND(C37&lt;&gt;"",C39&lt;&gt;"",E39&lt;&gt;"")=TRUE,A37,FALSE)</f>
        <v>0</v>
      </c>
    </row>
    <row r="38" spans="1:9" ht="6" customHeight="1">
      <c r="A38" s="315"/>
      <c r="B38" s="315"/>
      <c r="C38" s="9"/>
      <c r="D38" s="19"/>
      <c r="E38" s="19"/>
      <c r="F38" s="9"/>
      <c r="G38" s="1" t="s">
        <v>29</v>
      </c>
      <c r="H38" s="204" t="str">
        <f>IF($H$23=1,G38,IF($H$23=2,G41,""))</f>
        <v/>
      </c>
    </row>
    <row r="39" spans="1:9" ht="25.5" customHeight="1">
      <c r="A39" s="315"/>
      <c r="B39" s="315"/>
      <c r="C39" s="20"/>
      <c r="D39" s="9" t="s">
        <v>55</v>
      </c>
      <c r="E39" s="21"/>
      <c r="F39" s="9" t="s">
        <v>56</v>
      </c>
      <c r="G39" s="17" t="s">
        <v>30</v>
      </c>
      <c r="H39" s="204" t="str">
        <f>IF($H$23=1,G47,IF($H$23=2,G42,""))</f>
        <v/>
      </c>
    </row>
    <row r="40" spans="1:9" ht="6" customHeight="1">
      <c r="A40" s="12"/>
      <c r="B40" s="12"/>
      <c r="C40" s="23"/>
      <c r="D40" s="9"/>
      <c r="E40" s="24"/>
      <c r="F40" s="9"/>
      <c r="G40" s="17" t="s">
        <v>31</v>
      </c>
      <c r="H40" s="204" t="str">
        <f>IF($H$23=1,"",IF($H$23=2,G43,""))</f>
        <v/>
      </c>
    </row>
    <row r="41" spans="1:9" ht="12.75" customHeight="1">
      <c r="A41" s="12"/>
      <c r="B41" s="12"/>
      <c r="C41" s="20"/>
      <c r="D41" s="9" t="s">
        <v>57</v>
      </c>
      <c r="E41" s="24"/>
      <c r="F41" s="9"/>
      <c r="G41" s="17" t="s">
        <v>32</v>
      </c>
      <c r="H41" s="204" t="str">
        <f>IF($H$23=1,"",IF($H$23=2,G44,""))</f>
        <v/>
      </c>
    </row>
    <row r="42" spans="1:9" ht="6" customHeight="1">
      <c r="A42" s="15"/>
      <c r="B42" s="15"/>
      <c r="C42" s="9"/>
      <c r="D42" s="9"/>
      <c r="E42" s="22"/>
      <c r="F42" s="9"/>
      <c r="G42" s="17" t="s">
        <v>33</v>
      </c>
      <c r="H42" s="204" t="str">
        <f>IF($H$23=1,"",IF($H$23=2,G45,""))</f>
        <v/>
      </c>
    </row>
    <row r="43" spans="1:9" ht="6" customHeight="1">
      <c r="A43" s="12"/>
      <c r="B43" s="9"/>
      <c r="C43" s="9"/>
      <c r="D43" s="9"/>
      <c r="E43" s="9"/>
      <c r="F43" s="9"/>
      <c r="G43" s="17" t="s">
        <v>34</v>
      </c>
      <c r="H43" s="204" t="str">
        <f>IF($H$23=1,"",IF($H$23=2,G46,""))</f>
        <v/>
      </c>
    </row>
    <row r="44" spans="1:9" ht="12.75" customHeight="1">
      <c r="A44" s="315" t="s">
        <v>26</v>
      </c>
      <c r="B44" s="358"/>
      <c r="C44" s="36"/>
      <c r="D44" s="23"/>
      <c r="E44" s="23"/>
      <c r="F44" s="23"/>
      <c r="G44" s="17" t="s">
        <v>35</v>
      </c>
      <c r="H44" s="204" t="str">
        <f>IF($H$23=1,"",IF($H$23=2,G47,""))</f>
        <v/>
      </c>
      <c r="I44" s="5" t="b">
        <f>IF(C44="",FALSE,A44)</f>
        <v>0</v>
      </c>
    </row>
    <row r="45" spans="1:9" ht="6" customHeight="1">
      <c r="A45" s="12"/>
      <c r="B45" s="9"/>
      <c r="C45" s="9"/>
      <c r="D45" s="9"/>
      <c r="E45" s="9"/>
      <c r="F45" s="9"/>
      <c r="G45" s="17" t="s">
        <v>36</v>
      </c>
      <c r="H45" s="205"/>
    </row>
    <row r="46" spans="1:9" ht="27.75" customHeight="1">
      <c r="A46" s="315" t="s">
        <v>58</v>
      </c>
      <c r="B46" s="358"/>
      <c r="C46" s="36"/>
      <c r="D46" s="9"/>
      <c r="F46" s="23"/>
      <c r="G46" s="17" t="s">
        <v>37</v>
      </c>
      <c r="I46" s="156" t="b">
        <f>IF(C46="",FALSE,IF(C46="-",FALSE,IF(H47&lt;&gt;C46,FALSE,A46)))</f>
        <v>0</v>
      </c>
    </row>
    <row r="47" spans="1:9" ht="6" customHeight="1">
      <c r="A47" s="15"/>
      <c r="B47" s="15"/>
      <c r="C47" s="9"/>
      <c r="D47" s="9"/>
      <c r="E47" s="22"/>
      <c r="F47" s="9"/>
      <c r="G47" s="3"/>
      <c r="H47" s="202"/>
    </row>
    <row r="48" spans="1:9" ht="15" customHeight="1">
      <c r="A48" s="15"/>
      <c r="B48" s="15"/>
      <c r="C48" s="9"/>
      <c r="D48" s="9"/>
      <c r="E48" s="22"/>
      <c r="F48" s="9"/>
      <c r="G48" s="8"/>
    </row>
    <row r="49" spans="1:9" ht="10.5" customHeight="1">
      <c r="A49" s="12"/>
      <c r="B49" s="9"/>
      <c r="C49" s="18"/>
      <c r="D49" s="9"/>
      <c r="E49" s="18"/>
      <c r="F49" s="9"/>
      <c r="G49" s="8"/>
    </row>
    <row r="50" spans="1:9" ht="19.5" customHeight="1">
      <c r="A50" s="359" t="s">
        <v>60</v>
      </c>
      <c r="B50" s="359"/>
      <c r="C50" s="359"/>
      <c r="D50" s="359"/>
      <c r="E50" s="18"/>
      <c r="F50" s="9"/>
      <c r="G50" s="8"/>
    </row>
    <row r="51" spans="1:9" ht="9" customHeight="1">
      <c r="A51" s="15"/>
      <c r="B51" s="15"/>
      <c r="C51" s="9"/>
      <c r="D51" s="9"/>
      <c r="E51" s="22"/>
      <c r="F51" s="9"/>
    </row>
    <row r="52" spans="1:9" ht="12.75" customHeight="1">
      <c r="A52" s="315" t="s">
        <v>61</v>
      </c>
      <c r="B52" s="315"/>
      <c r="C52" s="37"/>
      <c r="D52" s="22" t="s">
        <v>62</v>
      </c>
      <c r="E52" s="20"/>
      <c r="F52" s="22" t="s">
        <v>63</v>
      </c>
      <c r="G52" s="1" t="s">
        <v>64</v>
      </c>
      <c r="I52" s="1">
        <f>IF(AND(C52&lt;&gt;"",C54&lt;&gt;"",E52&lt;&gt;"",E54&lt;&gt;"")=TRUE,A52,0)</f>
        <v>0</v>
      </c>
    </row>
    <row r="53" spans="1:9" ht="6" customHeight="1">
      <c r="A53" s="315"/>
      <c r="B53" s="315"/>
      <c r="C53" s="22"/>
      <c r="D53" s="22"/>
      <c r="E53" s="22"/>
      <c r="F53" s="22"/>
      <c r="G53" s="1" t="s">
        <v>65</v>
      </c>
    </row>
    <row r="54" spans="1:9" ht="12.75" customHeight="1">
      <c r="A54" s="315"/>
      <c r="B54" s="315"/>
      <c r="C54" s="20"/>
      <c r="D54" s="22" t="s">
        <v>66</v>
      </c>
      <c r="E54" s="20"/>
      <c r="F54" s="22" t="s">
        <v>67</v>
      </c>
      <c r="G54" s="1" t="s">
        <v>68</v>
      </c>
    </row>
    <row r="55" spans="1:9" ht="6" customHeight="1">
      <c r="A55" s="15"/>
      <c r="B55" s="15"/>
      <c r="C55" s="22"/>
      <c r="D55" s="22"/>
      <c r="E55" s="22"/>
      <c r="F55" s="22"/>
    </row>
    <row r="56" spans="1:9" ht="12.75" customHeight="1">
      <c r="A56" s="315" t="s">
        <v>69</v>
      </c>
      <c r="B56" s="339"/>
      <c r="C56" s="95"/>
      <c r="D56" s="9" t="s">
        <v>70</v>
      </c>
      <c r="E56" s="93"/>
      <c r="F56" s="22" t="s">
        <v>71</v>
      </c>
      <c r="I56" s="1" t="b">
        <f>IF(C56="",FALSE,A56)</f>
        <v>0</v>
      </c>
    </row>
    <row r="57" spans="1:9" ht="6" customHeight="1">
      <c r="A57" s="12"/>
      <c r="B57" s="9"/>
      <c r="C57" s="9"/>
      <c r="D57" s="9"/>
      <c r="E57" s="22"/>
      <c r="F57" s="22"/>
    </row>
    <row r="58" spans="1:9" ht="12.75" customHeight="1">
      <c r="A58" s="315" t="s">
        <v>72</v>
      </c>
      <c r="B58" s="339"/>
      <c r="C58" s="355"/>
      <c r="D58" s="356"/>
      <c r="E58" s="356"/>
      <c r="F58" s="357"/>
      <c r="G58" s="5"/>
      <c r="I58" s="1" t="b">
        <f>IF(AND(NOT(ISERROR(SEARCH("@",C58)&gt;0)),C58&lt;&gt;""),A58,FALSE)</f>
        <v>0</v>
      </c>
    </row>
    <row r="59" spans="1:9" ht="12.75" customHeight="1">
      <c r="A59" s="12"/>
      <c r="B59" s="12"/>
      <c r="C59" s="217"/>
      <c r="D59" s="217"/>
      <c r="E59" s="217"/>
      <c r="F59" s="217"/>
      <c r="G59" s="5"/>
    </row>
    <row r="60" spans="1:9" ht="9" customHeight="1">
      <c r="A60" s="15"/>
      <c r="B60" s="15"/>
      <c r="C60" s="9"/>
      <c r="D60" s="9"/>
      <c r="E60" s="22"/>
      <c r="F60" s="9"/>
    </row>
    <row r="61" spans="1:9" ht="12.75" customHeight="1">
      <c r="A61" s="315" t="s">
        <v>73</v>
      </c>
      <c r="B61" s="315"/>
      <c r="C61" s="37"/>
      <c r="D61" s="22" t="s">
        <v>62</v>
      </c>
      <c r="E61" s="20"/>
      <c r="F61" s="22" t="s">
        <v>63</v>
      </c>
      <c r="G61" s="1" t="s">
        <v>64</v>
      </c>
      <c r="I61" s="1">
        <f>IF(AND(C61&lt;&gt;"",C63&lt;&gt;"",E61&lt;&gt;"",E63&lt;&gt;"")=TRUE,A61,0)</f>
        <v>0</v>
      </c>
    </row>
    <row r="62" spans="1:9" ht="6" customHeight="1">
      <c r="A62" s="315"/>
      <c r="B62" s="315"/>
      <c r="C62" s="22"/>
      <c r="D62" s="22"/>
      <c r="E62" s="22"/>
      <c r="F62" s="22"/>
      <c r="G62" s="1" t="s">
        <v>65</v>
      </c>
    </row>
    <row r="63" spans="1:9" ht="12.75" customHeight="1">
      <c r="A63" s="315"/>
      <c r="B63" s="315"/>
      <c r="C63" s="20"/>
      <c r="D63" s="22" t="s">
        <v>66</v>
      </c>
      <c r="E63" s="20"/>
      <c r="F63" s="22" t="s">
        <v>67</v>
      </c>
      <c r="G63" s="1" t="s">
        <v>68</v>
      </c>
    </row>
    <row r="64" spans="1:9" ht="6" customHeight="1">
      <c r="A64" s="15"/>
      <c r="B64" s="15"/>
      <c r="C64" s="22"/>
      <c r="D64" s="22"/>
      <c r="E64" s="22"/>
      <c r="F64" s="22"/>
    </row>
    <row r="65" spans="1:9" ht="12.75" customHeight="1">
      <c r="A65" s="315" t="s">
        <v>69</v>
      </c>
      <c r="B65" s="339"/>
      <c r="C65" s="95"/>
      <c r="D65" s="9" t="s">
        <v>70</v>
      </c>
      <c r="E65" s="93"/>
      <c r="F65" s="22" t="s">
        <v>71</v>
      </c>
      <c r="I65" s="1" t="b">
        <f>IF(C65="",FALSE,A65)</f>
        <v>0</v>
      </c>
    </row>
    <row r="66" spans="1:9" ht="6" customHeight="1">
      <c r="A66" s="12"/>
      <c r="B66" s="9"/>
      <c r="C66" s="9"/>
      <c r="D66" s="9"/>
      <c r="E66" s="22"/>
      <c r="F66" s="22"/>
    </row>
    <row r="67" spans="1:9" ht="12.75" customHeight="1">
      <c r="A67" s="315" t="s">
        <v>72</v>
      </c>
      <c r="B67" s="339"/>
      <c r="C67" s="355"/>
      <c r="D67" s="356"/>
      <c r="E67" s="356"/>
      <c r="F67" s="357"/>
      <c r="G67" s="5"/>
      <c r="I67" s="1" t="b">
        <f>IF(AND(NOT(ISERROR(SEARCH("@",C67)&gt;0)),C67&lt;&gt;""),A67,FALSE)</f>
        <v>0</v>
      </c>
    </row>
    <row r="68" spans="1:9" ht="12.75" customHeight="1">
      <c r="A68" s="12"/>
      <c r="B68" s="12"/>
      <c r="C68" s="217"/>
      <c r="D68" s="217"/>
      <c r="E68" s="217"/>
      <c r="F68" s="217"/>
      <c r="G68" s="5"/>
    </row>
    <row r="69" spans="1:9" ht="12.75" customHeight="1">
      <c r="A69" s="353" t="s">
        <v>74</v>
      </c>
      <c r="B69" s="354"/>
      <c r="C69" s="199"/>
      <c r="D69" s="3" t="s">
        <v>75</v>
      </c>
      <c r="E69" s="26"/>
      <c r="F69" s="5"/>
      <c r="I69" s="1" t="b">
        <f>IF(C69="",FALSE,A69)</f>
        <v>0</v>
      </c>
    </row>
    <row r="70" spans="1:9" ht="6" customHeight="1">
      <c r="A70" s="194"/>
      <c r="B70" s="194"/>
      <c r="C70" s="200"/>
      <c r="D70" s="3"/>
      <c r="E70" s="26"/>
      <c r="F70" s="5"/>
    </row>
    <row r="71" spans="1:9" ht="12.75" customHeight="1">
      <c r="A71" s="353" t="s">
        <v>76</v>
      </c>
      <c r="B71" s="354"/>
      <c r="C71" s="94"/>
      <c r="D71" s="3" t="s">
        <v>77</v>
      </c>
      <c r="E71" s="26"/>
      <c r="F71" s="5"/>
      <c r="I71" s="1" t="b">
        <f>IF(C71="",FALSE,A71)</f>
        <v>0</v>
      </c>
    </row>
    <row r="72" spans="1:9" ht="6" customHeight="1">
      <c r="A72" s="194"/>
      <c r="B72" s="194"/>
      <c r="C72" s="200"/>
      <c r="D72" s="3"/>
      <c r="E72" s="26"/>
      <c r="F72" s="5"/>
    </row>
    <row r="73" spans="1:9" ht="12.75" customHeight="1">
      <c r="A73" s="353" t="s">
        <v>78</v>
      </c>
      <c r="B73" s="354"/>
      <c r="C73" s="94"/>
      <c r="D73" s="3" t="s">
        <v>79</v>
      </c>
      <c r="E73" s="26"/>
      <c r="F73" s="5"/>
      <c r="I73" s="1" t="b">
        <f>IF(C73="",FALSE,A73)</f>
        <v>0</v>
      </c>
    </row>
    <row r="74" spans="1:9" ht="6" customHeight="1">
      <c r="A74" s="194"/>
      <c r="B74" s="194"/>
      <c r="C74" s="206"/>
      <c r="D74" s="5"/>
      <c r="E74" s="26"/>
      <c r="F74" s="5"/>
    </row>
    <row r="75" spans="1:9" ht="12.75" customHeight="1">
      <c r="A75" s="315" t="s">
        <v>80</v>
      </c>
      <c r="B75" s="315"/>
      <c r="C75" s="315"/>
      <c r="D75" s="315"/>
      <c r="E75" s="315"/>
      <c r="F75" s="5"/>
      <c r="I75" s="1" t="b">
        <f>IF(AND(F76="",F77=""),FALSE,A75)</f>
        <v>0</v>
      </c>
    </row>
    <row r="76" spans="1:9" ht="15" customHeight="1">
      <c r="A76" s="11"/>
      <c r="E76" s="197" t="s">
        <v>81</v>
      </c>
      <c r="F76" s="210"/>
    </row>
    <row r="77" spans="1:9" ht="15" customHeight="1">
      <c r="A77" s="11"/>
      <c r="E77" s="197" t="s">
        <v>82</v>
      </c>
      <c r="F77" s="210"/>
    </row>
    <row r="78" spans="1:9" ht="25.5" customHeight="1"/>
    <row r="79" spans="1:9" ht="12.75" customHeight="1">
      <c r="A79" s="363" t="s">
        <v>83</v>
      </c>
      <c r="B79" s="363"/>
      <c r="C79" s="363"/>
      <c r="D79" s="363"/>
      <c r="E79" s="363"/>
      <c r="F79" s="363"/>
      <c r="I79" s="1" t="b">
        <f>IF(A81="",FALSE,A79)</f>
        <v>0</v>
      </c>
    </row>
    <row r="80" spans="1:9" ht="12.75" customHeight="1"/>
    <row r="81" spans="1:9" ht="180" customHeight="1">
      <c r="A81" s="350"/>
      <c r="B81" s="351"/>
      <c r="C81" s="351"/>
      <c r="D81" s="351"/>
      <c r="E81" s="351"/>
      <c r="F81" s="352"/>
    </row>
    <row r="82" spans="1:9" ht="25.5" customHeight="1"/>
    <row r="83" spans="1:9" ht="12.75" customHeight="1">
      <c r="A83" s="349" t="s">
        <v>84</v>
      </c>
      <c r="B83" s="349"/>
      <c r="C83" s="349"/>
      <c r="D83" s="349"/>
      <c r="E83" s="349"/>
      <c r="F83" s="349"/>
      <c r="I83" s="1" t="b">
        <f>IF(A85="",FALSE,A83)</f>
        <v>0</v>
      </c>
    </row>
    <row r="84" spans="1:9" ht="12.75" customHeight="1"/>
    <row r="85" spans="1:9" ht="180" customHeight="1">
      <c r="A85" s="350"/>
      <c r="B85" s="351"/>
      <c r="C85" s="351"/>
      <c r="D85" s="351"/>
      <c r="E85" s="351"/>
      <c r="F85" s="352"/>
    </row>
    <row r="86" spans="1:9" ht="25.5" customHeight="1"/>
    <row r="87" spans="1:9" ht="12.75" customHeight="1">
      <c r="A87" s="349" t="s">
        <v>85</v>
      </c>
      <c r="B87" s="349"/>
      <c r="C87" s="349"/>
      <c r="D87" s="349"/>
      <c r="E87" s="349"/>
      <c r="F87" s="349"/>
      <c r="I87" s="1" t="b">
        <f>IF(A89="",FALSE,A87)</f>
        <v>0</v>
      </c>
    </row>
    <row r="88" spans="1:9" ht="12.75" customHeight="1"/>
    <row r="89" spans="1:9" ht="180" customHeight="1">
      <c r="A89" s="350"/>
      <c r="B89" s="351"/>
      <c r="C89" s="351"/>
      <c r="D89" s="351"/>
      <c r="E89" s="351"/>
      <c r="F89" s="352"/>
    </row>
    <row r="90" spans="1:9" ht="25.5" customHeight="1"/>
    <row r="91" spans="1:9" ht="12.75" customHeight="1">
      <c r="A91" s="349" t="s">
        <v>86</v>
      </c>
      <c r="B91" s="349"/>
      <c r="C91" s="349"/>
      <c r="D91" s="349"/>
      <c r="E91" s="349"/>
      <c r="F91" s="349"/>
      <c r="I91" s="1" t="b">
        <f>IF(A93="",FALSE,A91)</f>
        <v>0</v>
      </c>
    </row>
    <row r="92" spans="1:9" ht="12.75" customHeight="1"/>
    <row r="93" spans="1:9" ht="180" customHeight="1">
      <c r="A93" s="346"/>
      <c r="B93" s="347"/>
      <c r="C93" s="347"/>
      <c r="D93" s="347"/>
      <c r="E93" s="347"/>
      <c r="F93" s="348"/>
    </row>
  </sheetData>
  <sheetProtection selectLockedCells="1"/>
  <mergeCells count="48">
    <mergeCell ref="A91:F91"/>
    <mergeCell ref="A93:F93"/>
    <mergeCell ref="A73:B73"/>
    <mergeCell ref="A75:E75"/>
    <mergeCell ref="A79:F79"/>
    <mergeCell ref="A81:F81"/>
    <mergeCell ref="A83:F83"/>
    <mergeCell ref="A85:F85"/>
    <mergeCell ref="A89:F89"/>
    <mergeCell ref="A67:B67"/>
    <mergeCell ref="C67:F67"/>
    <mergeCell ref="A69:B69"/>
    <mergeCell ref="A71:B71"/>
    <mergeCell ref="A87:F87"/>
    <mergeCell ref="A65:B65"/>
    <mergeCell ref="A35:B35"/>
    <mergeCell ref="A37:B39"/>
    <mergeCell ref="C37:E37"/>
    <mergeCell ref="A44:B44"/>
    <mergeCell ref="A46:B46"/>
    <mergeCell ref="A50:D50"/>
    <mergeCell ref="A52:B54"/>
    <mergeCell ref="A56:B56"/>
    <mergeCell ref="A58:B58"/>
    <mergeCell ref="C58:F58"/>
    <mergeCell ref="A61:B63"/>
    <mergeCell ref="A33:B33"/>
    <mergeCell ref="A16:B16"/>
    <mergeCell ref="C16:D16"/>
    <mergeCell ref="E16:F16"/>
    <mergeCell ref="A18:B18"/>
    <mergeCell ref="C18:D18"/>
    <mergeCell ref="A20:B20"/>
    <mergeCell ref="C20:D20"/>
    <mergeCell ref="A24:D24"/>
    <mergeCell ref="A26:B28"/>
    <mergeCell ref="C26:E26"/>
    <mergeCell ref="C9:F9"/>
    <mergeCell ref="A11:B11"/>
    <mergeCell ref="C11:F11"/>
    <mergeCell ref="A14:B14"/>
    <mergeCell ref="C14:F14"/>
    <mergeCell ref="A9:B9"/>
    <mergeCell ref="A2:F2"/>
    <mergeCell ref="A5:B5"/>
    <mergeCell ref="C5:F5"/>
    <mergeCell ref="A7:B7"/>
    <mergeCell ref="C7:F7"/>
  </mergeCells>
  <conditionalFormatting sqref="A5:B5">
    <cfRule type="cellIs" dxfId="103" priority="17" stopIfTrue="1" operator="notEqual">
      <formula>$I$5</formula>
    </cfRule>
  </conditionalFormatting>
  <conditionalFormatting sqref="A7:B7">
    <cfRule type="cellIs" dxfId="102" priority="16" stopIfTrue="1" operator="notEqual">
      <formula>$I$7</formula>
    </cfRule>
  </conditionalFormatting>
  <conditionalFormatting sqref="A9:B9">
    <cfRule type="cellIs" dxfId="101" priority="15" stopIfTrue="1" operator="notEqual">
      <formula>$I$9</formula>
    </cfRule>
  </conditionalFormatting>
  <conditionalFormatting sqref="A11:B11">
    <cfRule type="cellIs" dxfId="100" priority="8" stopIfTrue="1" operator="notEqual">
      <formula>$I$14</formula>
    </cfRule>
  </conditionalFormatting>
  <conditionalFormatting sqref="A14:B14">
    <cfRule type="cellIs" dxfId="99" priority="14" stopIfTrue="1" operator="notEqual">
      <formula>$I$14</formula>
    </cfRule>
  </conditionalFormatting>
  <conditionalFormatting sqref="A16:B16">
    <cfRule type="cellIs" dxfId="98" priority="26" stopIfTrue="1" operator="notEqual">
      <formula>$I$16</formula>
    </cfRule>
  </conditionalFormatting>
  <conditionalFormatting sqref="A18:B18">
    <cfRule type="cellIs" dxfId="97" priority="25" stopIfTrue="1" operator="notEqual">
      <formula>$I$18</formula>
    </cfRule>
  </conditionalFormatting>
  <conditionalFormatting sqref="A20:B21">
    <cfRule type="cellIs" dxfId="96" priority="24" stopIfTrue="1" operator="notEqual">
      <formula>$I$20</formula>
    </cfRule>
  </conditionalFormatting>
  <conditionalFormatting sqref="A23:B23 A25:B25 A31:B32 A34:B34 A36:B36 A42:B43 A45:B45 A47:B49">
    <cfRule type="cellIs" dxfId="95" priority="23" stopIfTrue="1" operator="notEqual">
      <formula>#REF!</formula>
    </cfRule>
  </conditionalFormatting>
  <conditionalFormatting sqref="A26:B28">
    <cfRule type="cellIs" dxfId="94" priority="22" stopIfTrue="1" operator="notEqual">
      <formula>$I$26</formula>
    </cfRule>
  </conditionalFormatting>
  <conditionalFormatting sqref="A33:B33">
    <cfRule type="cellIs" dxfId="93" priority="21" stopIfTrue="1" operator="notEqual">
      <formula>$I$33</formula>
    </cfRule>
  </conditionalFormatting>
  <conditionalFormatting sqref="A35:B35">
    <cfRule type="cellIs" dxfId="92" priority="20" stopIfTrue="1" operator="notEqual">
      <formula>$I$35</formula>
    </cfRule>
  </conditionalFormatting>
  <conditionalFormatting sqref="A37:B39">
    <cfRule type="cellIs" dxfId="91" priority="6" stopIfTrue="1" operator="notEqual">
      <formula>$I$26</formula>
    </cfRule>
  </conditionalFormatting>
  <conditionalFormatting sqref="A44:B44">
    <cfRule type="cellIs" dxfId="90" priority="5" stopIfTrue="1" operator="notEqual">
      <formula>$I$33</formula>
    </cfRule>
  </conditionalFormatting>
  <conditionalFormatting sqref="A46:B46">
    <cfRule type="cellIs" dxfId="89" priority="4" stopIfTrue="1" operator="notEqual">
      <formula>$I$35</formula>
    </cfRule>
  </conditionalFormatting>
  <conditionalFormatting sqref="A52:B54">
    <cfRule type="expression" dxfId="88" priority="13" stopIfTrue="1">
      <formula>$I$56=FALSE</formula>
    </cfRule>
    <cfRule type="cellIs" dxfId="87" priority="27" stopIfTrue="1" operator="notEqual">
      <formula>#REF!</formula>
    </cfRule>
  </conditionalFormatting>
  <conditionalFormatting sqref="A56:B56">
    <cfRule type="cellIs" dxfId="86" priority="18" stopIfTrue="1" operator="notEqual">
      <formula>$I$56</formula>
    </cfRule>
  </conditionalFormatting>
  <conditionalFormatting sqref="A58:B59 A67:B68">
    <cfRule type="cellIs" dxfId="85" priority="19" stopIfTrue="1" operator="notEqual">
      <formula>$I$58</formula>
    </cfRule>
  </conditionalFormatting>
  <conditionalFormatting sqref="A61:B63">
    <cfRule type="expression" dxfId="84" priority="1" stopIfTrue="1">
      <formula>$I$56=FALSE</formula>
    </cfRule>
    <cfRule type="cellIs" dxfId="83" priority="3" stopIfTrue="1" operator="notEqual">
      <formula>#REF!</formula>
    </cfRule>
  </conditionalFormatting>
  <conditionalFormatting sqref="A65:B65">
    <cfRule type="cellIs" dxfId="82" priority="2" stopIfTrue="1" operator="notEqual">
      <formula>$I$56</formula>
    </cfRule>
  </conditionalFormatting>
  <conditionalFormatting sqref="A69:B69">
    <cfRule type="expression" dxfId="81" priority="12" stopIfTrue="1">
      <formula>$I$69=FALSE</formula>
    </cfRule>
  </conditionalFormatting>
  <conditionalFormatting sqref="A71:B71">
    <cfRule type="expression" dxfId="80" priority="11" stopIfTrue="1">
      <formula>$I$71=FALSE</formula>
    </cfRule>
  </conditionalFormatting>
  <conditionalFormatting sqref="A73:B73">
    <cfRule type="expression" dxfId="79" priority="10" stopIfTrue="1">
      <formula>$I$73=FALSE</formula>
    </cfRule>
  </conditionalFormatting>
  <conditionalFormatting sqref="A75:E75">
    <cfRule type="expression" dxfId="78" priority="9" stopIfTrue="1">
      <formula>$I$75=FALSE</formula>
    </cfRule>
  </conditionalFormatting>
  <dataValidations count="22">
    <dataValidation type="decimal" allowBlank="1" showInputMessage="1" showErrorMessage="1" sqref="F76:F77" xr:uid="{1E1B0F4F-214D-4B38-A14A-0200F2D81D46}">
      <formula1>0</formula1>
      <formula2>500000</formula2>
    </dataValidation>
    <dataValidation type="whole" allowBlank="1" showInputMessage="1" showErrorMessage="1" sqref="C30 C41" xr:uid="{519EF511-66EF-45A7-8AC4-FF6A1D2993ED}">
      <formula1>0</formula1>
      <formula2>100000</formula2>
    </dataValidation>
    <dataValidation type="textLength" operator="lessThan" allowBlank="1" showInputMessage="1" showErrorMessage="1" sqref="C21:D21" xr:uid="{9D6EC89B-8D2E-4E01-9012-EC3C6FD08E15}">
      <formula1>25</formula1>
    </dataValidation>
    <dataValidation type="whole" allowBlank="1" showInputMessage="1" showErrorMessage="1" sqref="C10" xr:uid="{F4B77997-9983-49A3-BDFD-E62DC75DD754}">
      <formula1>1000</formula1>
      <formula2>2009</formula2>
    </dataValidation>
    <dataValidation type="textLength" allowBlank="1" showInputMessage="1" showErrorMessage="1" sqref="C6:F6 C8:F8" xr:uid="{DFA275DC-36E6-44C8-8DBD-A20C30C1D64D}">
      <formula1>6</formula1>
      <formula2>150</formula2>
    </dataValidation>
    <dataValidation type="textLength" allowBlank="1" showInputMessage="1" showErrorMessage="1" sqref="C26:E26 C37:E37" xr:uid="{0CD9A01E-31EC-4D09-B316-28C59AC4DB21}">
      <formula1>1</formula1>
      <formula2>100</formula2>
    </dataValidation>
    <dataValidation type="textLength" allowBlank="1" showInputMessage="1" showErrorMessage="1" sqref="E48 E28:E31 E50:E51 E39:E42 E60" xr:uid="{728096E9-FC7A-4E90-B3A9-76A7BE25B019}">
      <formula1>2</formula1>
      <formula2>50</formula2>
    </dataValidation>
    <dataValidation type="whole" operator="equal" allowBlank="1" showInputMessage="1" showErrorMessage="1" sqref="C50:C51 C31 C36 C47:C48 C42 C60" xr:uid="{9362DA8E-1DCD-4515-B591-386765C6A34C}">
      <formula1>4</formula1>
    </dataValidation>
    <dataValidation type="textLength" allowBlank="1" showInputMessage="1" showErrorMessage="1" sqref="C27:E27 C38:E38" xr:uid="{1B2D29B3-AFBF-4076-AC7D-B0A0F31EDC0E}">
      <formula1>4</formula1>
      <formula2>100</formula2>
    </dataValidation>
    <dataValidation type="textLength" allowBlank="1" showInputMessage="1" showErrorMessage="1" sqref="C55 E53 E62 C64" xr:uid="{0CCE98B6-93A3-4F44-B4CE-D907983CB7C1}">
      <formula1>1</formula1>
      <formula2>20</formula2>
    </dataValidation>
    <dataValidation type="textLength" allowBlank="1" showInputMessage="1" showErrorMessage="1" sqref="E55 E64" xr:uid="{71F9FBBB-27A7-4145-92A7-59E5F4D9C1B4}">
      <formula1>1</formula1>
      <formula2>30</formula2>
    </dataValidation>
    <dataValidation type="textLength" allowBlank="1" showInputMessage="1" showErrorMessage="1" sqref="C32:F32 C13:F13 C43:F43" xr:uid="{314001A1-86A9-4CA3-978A-85B842B2D399}">
      <formula1>3</formula1>
      <formula2>50</formula2>
    </dataValidation>
    <dataValidation type="whole" allowBlank="1" showInputMessage="1" showErrorMessage="1" sqref="C29 C40" xr:uid="{D6344327-8F21-4B51-B845-09156B718852}">
      <formula1>1000</formula1>
      <formula2>9999</formula2>
    </dataValidation>
    <dataValidation type="decimal" allowBlank="1" showInputMessage="1" showErrorMessage="1" sqref="C70" xr:uid="{8FDD718D-7C74-4597-ABCF-B9338845C049}">
      <formula1>0.1</formula1>
      <formula2>99999999</formula2>
    </dataValidation>
    <dataValidation type="whole" allowBlank="1" showInputMessage="1" showErrorMessage="1" sqref="C28 C39" xr:uid="{308A7CF7-2410-4B5D-9298-04C6176B22D8}">
      <formula1>1000</formula1>
      <formula2>99999</formula2>
    </dataValidation>
    <dataValidation type="textLength" operator="lessThanOrEqual" allowBlank="1" showInputMessage="1" showErrorMessage="1" sqref="C18:D18 C16:D16 C20:D20" xr:uid="{682C7D4E-121C-4FA6-91CD-822279E1F51A}">
      <formula1>25</formula1>
    </dataValidation>
    <dataValidation type="textLength" allowBlank="1" showInputMessage="1" showErrorMessage="1" sqref="C9:F9 C7:F7 C5:F5" xr:uid="{36173F42-43BC-43AD-ABB7-A0DDFDAFBD1B}">
      <formula1>1</formula1>
      <formula2>150</formula2>
    </dataValidation>
    <dataValidation type="textLength" operator="lessThanOrEqual" allowBlank="1" showInputMessage="1" showErrorMessage="1" sqref="E52 C54 E54 E61 C63 E63" xr:uid="{8484B51C-92FC-4DA9-BEEC-CE628C793A0B}">
      <formula1>30</formula1>
    </dataValidation>
    <dataValidation type="list" allowBlank="1" showInputMessage="1" showErrorMessage="1" sqref="C52 C61" xr:uid="{6D5F1CE0-1C21-452C-917B-DC81ED2B4913}">
      <formula1>$G$52:$G$54</formula1>
    </dataValidation>
    <dataValidation type="list" allowBlank="1" showInputMessage="1" showErrorMessage="1" sqref="C35 C46" xr:uid="{F955AA71-9775-4633-9032-13C24B4BD2B5}">
      <formula1>$G$25:$G$36</formula1>
    </dataValidation>
    <dataValidation type="textLength" operator="lessThan" allowBlank="1" showInputMessage="1" showErrorMessage="1" sqref="C14:F14 C11:F11" xr:uid="{16F70CCC-2607-4B8F-8BAE-231CAAEF9DC4}">
      <formula1>300</formula1>
    </dataValidation>
    <dataValidation type="list" allowBlank="1" showInputMessage="1" showErrorMessage="1" sqref="C33 C44" xr:uid="{01BBCF01-592C-48A0-A690-9B241087F632}">
      <formula1>$G$23:$G$24</formula1>
    </dataValidation>
  </dataValidations>
  <hyperlinks>
    <hyperlink ref="C105" r:id="rId1" display="karpatine@somogy-hvk.hu" xr:uid="{103FBB04-20B3-48CE-9481-05967E794B11}"/>
    <hyperlink ref="C115" r:id="rId2" display="jelenka@somogy.hu" xr:uid="{0D0F5871-D5EC-4243-98ED-C75793DB6772}"/>
  </hyperlinks>
  <pageMargins left="0.98425196850393704" right="0.39370078740157483" top="0.74803149606299213" bottom="0.74803149606299213" header="0.31496062992125984" footer="0.31496062992125984"/>
  <pageSetup orientation="portrait" horizontalDpi="300" verticalDpi="300" r:id="rId3"/>
  <headerFooter>
    <oddFooter xml:space="preserve">&amp;C&amp;"Arial,Italic"&amp;8&amp;A&amp;R&amp;"Arial,Italic"&amp;8Page &amp;P of &amp;N </oddFooter>
  </headerFooter>
  <tableParts count="1">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C58E3-6AC4-44BB-87B0-44468D31CE8B}">
  <dimension ref="A1:B91"/>
  <sheetViews>
    <sheetView topLeftCell="A67" zoomScale="136" zoomScaleNormal="136" workbookViewId="0">
      <selection activeCell="A88" sqref="A88"/>
    </sheetView>
  </sheetViews>
  <sheetFormatPr defaultRowHeight="12.75"/>
  <cols>
    <col min="1" max="1" width="118.7109375" style="1" customWidth="1"/>
    <col min="2" max="2" width="1" style="1" hidden="1" customWidth="1"/>
    <col min="3" max="3" width="20.85546875" style="1" customWidth="1"/>
    <col min="4" max="4" width="23.85546875" style="1" customWidth="1"/>
    <col min="5" max="8" width="9.140625" style="1" customWidth="1"/>
    <col min="9" max="16384" width="9.140625" style="1"/>
  </cols>
  <sheetData>
    <row r="1" spans="1:2" hidden="1"/>
    <row r="2" spans="1:2" ht="14.25" customHeight="1">
      <c r="A2" s="44" t="s">
        <v>92</v>
      </c>
      <c r="B2" s="1" t="e">
        <v>#REF!</v>
      </c>
    </row>
    <row r="3" spans="1:2">
      <c r="A3" s="185"/>
    </row>
    <row r="4" spans="1:2" ht="89.25">
      <c r="A4" s="195" t="s">
        <v>93</v>
      </c>
    </row>
    <row r="5" spans="1:2">
      <c r="A5" s="176" t="str">
        <f>CONCATENATE(LEN(A6)," + ",LEN(A7)," + ",LEN(A8)," + ",LEN(A9)," + ",LEN(A10)," ","/5000 chr.")</f>
        <v>0 + 0 + 0 + 0 + 0 /5000 chr.</v>
      </c>
    </row>
    <row r="6" spans="1:2">
      <c r="A6" s="208"/>
    </row>
    <row r="7" spans="1:2">
      <c r="A7" s="207"/>
    </row>
    <row r="8" spans="1:2">
      <c r="A8" s="207"/>
    </row>
    <row r="9" spans="1:2">
      <c r="A9" s="207"/>
    </row>
    <row r="10" spans="1:2">
      <c r="A10" s="209"/>
    </row>
    <row r="11" spans="1:2">
      <c r="A11" s="185"/>
    </row>
    <row r="12" spans="1:2" ht="51">
      <c r="A12" s="175" t="s">
        <v>94</v>
      </c>
      <c r="B12" s="1">
        <f>IF(OR(A14&lt;&gt;"",A15&lt;&gt;"",A16&lt;&gt;"",A17&lt;&gt;"",A18&lt;&gt;""),A12,0)</f>
        <v>0</v>
      </c>
    </row>
    <row r="13" spans="1:2" ht="9.75" customHeight="1">
      <c r="A13" s="176" t="str">
        <f>CONCATENATE(LEN(A14)," + ",LEN(A15)," + ",LEN(A16)," + ",LEN(A17)," + ",LEN(A18)," ","/5000 chr.")</f>
        <v>0 + 0 + 0 + 0 + 0 /5000 chr.</v>
      </c>
    </row>
    <row r="14" spans="1:2">
      <c r="A14" s="208"/>
    </row>
    <row r="15" spans="1:2">
      <c r="A15" s="207"/>
    </row>
    <row r="16" spans="1:2">
      <c r="A16" s="207"/>
    </row>
    <row r="17" spans="1:2">
      <c r="A17" s="207"/>
    </row>
    <row r="18" spans="1:2">
      <c r="A18" s="209"/>
    </row>
    <row r="19" spans="1:2">
      <c r="A19" s="224"/>
    </row>
    <row r="20" spans="1:2" ht="38.25">
      <c r="A20" s="175" t="s">
        <v>95</v>
      </c>
    </row>
    <row r="21" spans="1:2">
      <c r="A21" s="176" t="str">
        <f>CONCATENATE(LEN(A22)," + ",LEN(A23)," + ",LEN(A24)," + ",LEN(A25)," + ",LEN(A26)," ","/5000 chr.")</f>
        <v>0 + 0 + 0 + 0 + 0 /5000 chr.</v>
      </c>
    </row>
    <row r="22" spans="1:2">
      <c r="A22" s="208"/>
    </row>
    <row r="23" spans="1:2">
      <c r="A23" s="207"/>
    </row>
    <row r="24" spans="1:2">
      <c r="A24" s="207"/>
    </row>
    <row r="25" spans="1:2">
      <c r="A25" s="207"/>
    </row>
    <row r="26" spans="1:2">
      <c r="A26" s="209"/>
    </row>
    <row r="27" spans="1:2">
      <c r="A27" s="185"/>
    </row>
    <row r="28" spans="1:2" ht="38.25">
      <c r="A28" s="175" t="s">
        <v>96</v>
      </c>
    </row>
    <row r="29" spans="1:2">
      <c r="A29" s="176" t="str">
        <f>CONCATENATE(LEN(A30)," + ",LEN(A31)," + ",LEN(A32)," + ",LEN(A33)," + ",LEN(A34)," ","/5000 chr.")</f>
        <v>0 + 0 + 0 + 0 + 0 /5000 chr.</v>
      </c>
    </row>
    <row r="30" spans="1:2">
      <c r="A30" s="208"/>
      <c r="B30" s="1">
        <f>IF(OR(A32&lt;&gt;"",A33&lt;&gt;"",A34&lt;&gt;"",A35&lt;&gt;"",A36&lt;&gt;""),A30,0)</f>
        <v>0</v>
      </c>
    </row>
    <row r="31" spans="1:2" ht="9.75" customHeight="1">
      <c r="A31" s="207"/>
    </row>
    <row r="32" spans="1:2">
      <c r="A32" s="207"/>
    </row>
    <row r="33" spans="1:2">
      <c r="A33" s="207"/>
    </row>
    <row r="34" spans="1:2">
      <c r="A34" s="209"/>
    </row>
    <row r="35" spans="1:2">
      <c r="A35" s="185"/>
    </row>
    <row r="36" spans="1:2">
      <c r="A36" s="209"/>
    </row>
    <row r="37" spans="1:2">
      <c r="A37" s="185"/>
    </row>
    <row r="38" spans="1:2">
      <c r="A38" s="174" t="s">
        <v>97</v>
      </c>
      <c r="B38" s="1">
        <f>IF(AND(A41&lt;&gt;"",A49&lt;&gt;"",A57&lt;&gt;""),A38,0)</f>
        <v>0</v>
      </c>
    </row>
    <row r="39" spans="1:2" ht="38.25" customHeight="1">
      <c r="A39" s="174" t="s">
        <v>98</v>
      </c>
      <c r="B39" s="1">
        <f>IF(OR(A41&lt;&gt;"",A42&lt;&gt;"",A43&lt;&gt;"",A44&lt;&gt;"",A45&lt;&gt;""),A39,0)</f>
        <v>0</v>
      </c>
    </row>
    <row r="40" spans="1:2" ht="9.75" customHeight="1">
      <c r="A40" s="176" t="str">
        <f>CONCATENATE(LEN(A41)," + ",LEN(A42)," + ",LEN(A43)," + ",LEN(A44)," + ",LEN(A45)," ","/5000 chr.")</f>
        <v>0 + 0 + 0 + 0 + 0 /5000 chr.</v>
      </c>
    </row>
    <row r="41" spans="1:2">
      <c r="A41" s="208"/>
    </row>
    <row r="42" spans="1:2">
      <c r="A42" s="207"/>
    </row>
    <row r="43" spans="1:2">
      <c r="A43" s="207"/>
    </row>
    <row r="44" spans="1:2">
      <c r="A44" s="207"/>
    </row>
    <row r="45" spans="1:2">
      <c r="A45" s="209"/>
    </row>
    <row r="46" spans="1:2">
      <c r="A46" s="185"/>
    </row>
    <row r="47" spans="1:2" ht="51">
      <c r="A47" s="174" t="s">
        <v>99</v>
      </c>
      <c r="B47" s="1">
        <f>IF(OR(A49&lt;&gt;"",A50&lt;&gt;"",A51&lt;&gt;"",A52&lt;&gt;"",A53&lt;&gt;""),A47,0)</f>
        <v>0</v>
      </c>
    </row>
    <row r="48" spans="1:2" ht="9.75" customHeight="1">
      <c r="A48" s="176" t="str">
        <f>CONCATENATE(LEN(A49)," + ",LEN(A50)," + ",LEN(A51)," + ",LEN(A52)," + ",LEN(A53)," ","/5000 chr.")</f>
        <v>0 + 0 + 0 + 0 + 0 /5000 chr.</v>
      </c>
    </row>
    <row r="49" spans="1:2">
      <c r="A49" s="208"/>
    </row>
    <row r="50" spans="1:2">
      <c r="A50" s="207"/>
    </row>
    <row r="51" spans="1:2">
      <c r="A51" s="207"/>
    </row>
    <row r="52" spans="1:2">
      <c r="A52" s="207"/>
    </row>
    <row r="53" spans="1:2">
      <c r="A53" s="209"/>
    </row>
    <row r="54" spans="1:2">
      <c r="A54" s="185"/>
    </row>
    <row r="55" spans="1:2" ht="76.5">
      <c r="A55" s="174" t="s">
        <v>100</v>
      </c>
      <c r="B55" s="1">
        <f>IF(OR(A57&lt;&gt;"",A58&lt;&gt;"",A59&lt;&gt;"",A60&lt;&gt;"",A61&lt;&gt;""),A55,0)</f>
        <v>0</v>
      </c>
    </row>
    <row r="56" spans="1:2" ht="9.75" customHeight="1">
      <c r="A56" s="176" t="str">
        <f>CONCATENATE(LEN(A57)," + ",LEN(A58)," + ",LEN(A59)," + ",LEN(A60)," + ",LEN(A61)," ","/5000 chr.")</f>
        <v>0 + 0 + 0 + 0 + 0 /5000 chr.</v>
      </c>
    </row>
    <row r="57" spans="1:2">
      <c r="A57" s="208"/>
    </row>
    <row r="58" spans="1:2">
      <c r="A58" s="207"/>
    </row>
    <row r="59" spans="1:2">
      <c r="A59" s="207"/>
    </row>
    <row r="60" spans="1:2">
      <c r="A60" s="207"/>
    </row>
    <row r="61" spans="1:2">
      <c r="A61" s="209"/>
    </row>
    <row r="62" spans="1:2" ht="13.5" customHeight="1">
      <c r="A62" s="185"/>
    </row>
    <row r="63" spans="1:2" ht="89.25">
      <c r="A63" s="195" t="s">
        <v>101</v>
      </c>
      <c r="B63" s="1">
        <f>IF(OR(A66&lt;&gt;"",A67&lt;&gt;"",A68&lt;&gt;"",A69&lt;&gt;"",A70&lt;&gt;""),A63,0)</f>
        <v>0</v>
      </c>
    </row>
    <row r="64" spans="1:2" ht="51">
      <c r="A64" s="175" t="s">
        <v>102</v>
      </c>
    </row>
    <row r="65" spans="1:2" ht="9.75" customHeight="1">
      <c r="A65" s="176" t="str">
        <f>CONCATENATE(LEN(A66)," + ",LEN(A67)," + ",LEN(A68)," + ",LEN(A69)," + ",LEN(A70)," ","/5000 chr.")</f>
        <v>0 + 0 + 0 + 0 + 0 /5000 chr.</v>
      </c>
    </row>
    <row r="66" spans="1:2">
      <c r="A66" s="208"/>
    </row>
    <row r="67" spans="1:2">
      <c r="A67" s="207"/>
    </row>
    <row r="68" spans="1:2">
      <c r="A68" s="207"/>
    </row>
    <row r="69" spans="1:2">
      <c r="A69" s="207"/>
    </row>
    <row r="70" spans="1:2">
      <c r="A70" s="209"/>
    </row>
    <row r="71" spans="1:2" ht="14.25">
      <c r="A71" s="29"/>
    </row>
    <row r="72" spans="1:2" ht="61.5" customHeight="1">
      <c r="A72" s="174" t="s">
        <v>103</v>
      </c>
      <c r="B72" s="1">
        <f>IF(OR(A74&lt;&gt;"",A75&lt;&gt;""),A72,0)</f>
        <v>0</v>
      </c>
    </row>
    <row r="73" spans="1:2" ht="9.75" customHeight="1">
      <c r="A73" s="176" t="str">
        <f>CONCATENATE(LEN(A74)," + ",LEN(A75)," ","/2000 chr.")</f>
        <v>0 + 0 /2000 chr.</v>
      </c>
    </row>
    <row r="74" spans="1:2">
      <c r="A74" s="208"/>
    </row>
    <row r="75" spans="1:2">
      <c r="A75" s="209"/>
    </row>
    <row r="76" spans="1:2" ht="14.25">
      <c r="A76" s="29"/>
    </row>
    <row r="77" spans="1:2" ht="50.25" customHeight="1">
      <c r="A77" s="174" t="s">
        <v>104</v>
      </c>
      <c r="B77" s="1">
        <f>IF(OR(A79&lt;&gt;"",A80&lt;&gt;""),A77,0)</f>
        <v>0</v>
      </c>
    </row>
    <row r="78" spans="1:2">
      <c r="A78" s="176" t="str">
        <f>CONCATENATE(LEN(A79)," + ",LEN(A80)," ","/2000 chr.")</f>
        <v>0 + 0 /2000 chr.</v>
      </c>
    </row>
    <row r="79" spans="1:2">
      <c r="A79" s="208"/>
    </row>
    <row r="80" spans="1:2">
      <c r="A80" s="209"/>
    </row>
    <row r="81" spans="1:2" ht="15">
      <c r="A81" s="10"/>
    </row>
    <row r="82" spans="1:2" ht="89.25">
      <c r="A82" s="228" t="s">
        <v>105</v>
      </c>
      <c r="B82" s="1">
        <f>IF(OR(A84&lt;&gt;"",A85&lt;&gt;""),A82,0)</f>
        <v>0</v>
      </c>
    </row>
    <row r="83" spans="1:2" ht="12.75" customHeight="1">
      <c r="A83" s="176" t="str">
        <f>CONCATENATE(LEN(A84)," + ",LEN(A85)," ","/2000 chr.")</f>
        <v>0 + 0 /2000 chr.</v>
      </c>
    </row>
    <row r="84" spans="1:2">
      <c r="A84" s="208"/>
    </row>
    <row r="85" spans="1:2">
      <c r="A85" s="209"/>
    </row>
    <row r="86" spans="1:2" ht="12.75" customHeight="1">
      <c r="A86" s="96"/>
    </row>
    <row r="87" spans="1:2">
      <c r="A87" s="229" t="s">
        <v>106</v>
      </c>
    </row>
    <row r="88" spans="1:2" ht="38.25">
      <c r="A88" s="296" t="s">
        <v>331</v>
      </c>
    </row>
    <row r="89" spans="1:2">
      <c r="A89" s="176" t="str">
        <f>CONCATENATE(LEN(A90)," + ",LEN(A91)," ","/2000 chr.")</f>
        <v>0 + 0 /2000 chr.</v>
      </c>
    </row>
    <row r="90" spans="1:2">
      <c r="A90" s="208"/>
    </row>
    <row r="91" spans="1:2">
      <c r="A91" s="209"/>
    </row>
  </sheetData>
  <conditionalFormatting sqref="A4">
    <cfRule type="cellIs" dxfId="77" priority="7" stopIfTrue="1" operator="notEqual">
      <formula>$B$30</formula>
    </cfRule>
  </conditionalFormatting>
  <conditionalFormatting sqref="A12">
    <cfRule type="cellIs" dxfId="76" priority="6" stopIfTrue="1" operator="notEqual">
      <formula>$B$30</formula>
    </cfRule>
  </conditionalFormatting>
  <conditionalFormatting sqref="A20">
    <cfRule type="cellIs" dxfId="75" priority="1" stopIfTrue="1" operator="notEqual">
      <formula>$B$30</formula>
    </cfRule>
  </conditionalFormatting>
  <conditionalFormatting sqref="A22">
    <cfRule type="cellIs" dxfId="74" priority="2" stopIfTrue="1" operator="notEqual">
      <formula>$B$30</formula>
    </cfRule>
  </conditionalFormatting>
  <conditionalFormatting sqref="A28">
    <cfRule type="cellIs" dxfId="73" priority="3" stopIfTrue="1" operator="notEqual">
      <formula>$B$30</formula>
    </cfRule>
  </conditionalFormatting>
  <conditionalFormatting sqref="A30">
    <cfRule type="cellIs" dxfId="72" priority="31" stopIfTrue="1" operator="notEqual">
      <formula>$B$30</formula>
    </cfRule>
  </conditionalFormatting>
  <conditionalFormatting sqref="A38">
    <cfRule type="cellIs" dxfId="71" priority="8" stopIfTrue="1" operator="notEqual">
      <formula>$B$38</formula>
    </cfRule>
  </conditionalFormatting>
  <conditionalFormatting sqref="A39">
    <cfRule type="cellIs" dxfId="70" priority="21" stopIfTrue="1" operator="notEqual">
      <formula>$B$39</formula>
    </cfRule>
  </conditionalFormatting>
  <conditionalFormatting sqref="A47">
    <cfRule type="cellIs" dxfId="69" priority="22" stopIfTrue="1" operator="notEqual">
      <formula>$B$47</formula>
    </cfRule>
  </conditionalFormatting>
  <conditionalFormatting sqref="A55">
    <cfRule type="cellIs" dxfId="68" priority="20" stopIfTrue="1" operator="notEqual">
      <formula>$B$55</formula>
    </cfRule>
  </conditionalFormatting>
  <conditionalFormatting sqref="A63:A64">
    <cfRule type="cellIs" dxfId="67" priority="163" stopIfTrue="1" operator="notEqual">
      <formula>$B$63</formula>
    </cfRule>
  </conditionalFormatting>
  <conditionalFormatting sqref="A72">
    <cfRule type="cellIs" dxfId="66" priority="14" stopIfTrue="1" operator="notEqual">
      <formula>$B$72</formula>
    </cfRule>
  </conditionalFormatting>
  <conditionalFormatting sqref="A77">
    <cfRule type="cellIs" dxfId="65" priority="12" stopIfTrue="1" operator="notEqual">
      <formula>$B$77</formula>
    </cfRule>
  </conditionalFormatting>
  <conditionalFormatting sqref="A82">
    <cfRule type="cellIs" dxfId="64" priority="11" stopIfTrue="1" operator="notEqual">
      <formula>$B$82</formula>
    </cfRule>
  </conditionalFormatting>
  <conditionalFormatting sqref="A87">
    <cfRule type="cellIs" dxfId="63" priority="4" stopIfTrue="1" operator="notEqual">
      <formula>#REF!</formula>
    </cfRule>
  </conditionalFormatting>
  <conditionalFormatting sqref="A88">
    <cfRule type="cellIs" dxfId="62" priority="5" stopIfTrue="1" operator="notEqual">
      <formula>$B$82</formula>
    </cfRule>
  </conditionalFormatting>
  <dataValidations count="1">
    <dataValidation type="textLength" allowBlank="1" showInputMessage="1" showErrorMessage="1" sqref="A49:A54 A66:A70 A84:A86 A79:A80 A41:A46 A30:A38 A57:A62 A74:A75 A3 A6:A11 A90:A91 A14:A19 A22:A27" xr:uid="{EF16F080-3675-45A2-8201-A8F37FD5CDC5}">
      <formula1>1</formula1>
      <formula2>1000</formula2>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83573-9025-4B05-94E7-8E4E4DC0849A}">
  <sheetPr>
    <pageSetUpPr fitToPage="1"/>
  </sheetPr>
  <dimension ref="A1:G37"/>
  <sheetViews>
    <sheetView zoomScale="120" zoomScaleNormal="120" workbookViewId="0">
      <selection activeCell="A35" sqref="A35:G36"/>
    </sheetView>
  </sheetViews>
  <sheetFormatPr defaultRowHeight="12"/>
  <cols>
    <col min="1" max="1" width="3.7109375" style="78" customWidth="1"/>
    <col min="2" max="2" width="23.28515625" style="80" customWidth="1"/>
    <col min="3" max="3" width="55.7109375" style="80" customWidth="1"/>
    <col min="4" max="4" width="22.7109375" style="80" customWidth="1"/>
    <col min="5" max="5" width="16.28515625" style="80" customWidth="1"/>
    <col min="6" max="6" width="12.5703125" style="80" customWidth="1"/>
    <col min="7" max="7" width="14.28515625" style="80" customWidth="1"/>
    <col min="8" max="16384" width="9.140625" style="78"/>
  </cols>
  <sheetData>
    <row r="1" spans="1:7" ht="21" customHeight="1" thickBot="1">
      <c r="A1" s="146" t="s">
        <v>107</v>
      </c>
      <c r="B1" s="147"/>
      <c r="C1" s="147"/>
      <c r="D1" s="147"/>
      <c r="E1" s="147"/>
      <c r="F1" s="147"/>
      <c r="G1" s="147"/>
    </row>
    <row r="2" spans="1:7" ht="3.75" customHeight="1">
      <c r="A2" s="148"/>
      <c r="B2" s="260"/>
      <c r="C2" s="260"/>
      <c r="D2" s="260"/>
      <c r="E2" s="81"/>
      <c r="F2" s="81"/>
      <c r="G2" s="81"/>
    </row>
    <row r="3" spans="1:7" ht="11.25" customHeight="1">
      <c r="A3" s="81"/>
      <c r="B3" s="155" t="s">
        <v>108</v>
      </c>
      <c r="C3" s="367">
        <f>'1. General Data'!C9</f>
        <v>0</v>
      </c>
      <c r="D3" s="368"/>
      <c r="E3" s="368"/>
      <c r="F3" s="369"/>
      <c r="G3" s="81"/>
    </row>
    <row r="4" spans="1:7" ht="3.75" customHeight="1">
      <c r="A4" s="81"/>
      <c r="B4" s="260"/>
      <c r="C4" s="260"/>
      <c r="D4" s="260"/>
      <c r="E4" s="81"/>
      <c r="F4" s="81"/>
      <c r="G4" s="81"/>
    </row>
    <row r="5" spans="1:7" ht="12" customHeight="1">
      <c r="A5" s="81"/>
      <c r="B5" s="54" t="s">
        <v>109</v>
      </c>
      <c r="C5" s="367">
        <f>'2. Light Partner 1 data - SME'!C5</f>
        <v>0</v>
      </c>
      <c r="D5" s="368"/>
      <c r="E5" s="368"/>
      <c r="F5" s="369"/>
      <c r="G5" s="171"/>
    </row>
    <row r="6" spans="1:7" ht="3.75" customHeight="1">
      <c r="A6" s="81"/>
      <c r="B6" s="237"/>
      <c r="C6" s="237"/>
      <c r="D6" s="237"/>
      <c r="E6" s="237"/>
      <c r="F6" s="237"/>
      <c r="G6" s="237"/>
    </row>
    <row r="7" spans="1:7" ht="12" customHeight="1">
      <c r="A7" s="81"/>
      <c r="B7" s="54" t="s">
        <v>110</v>
      </c>
      <c r="C7" s="367">
        <f>'2. Light Partner 2 data - SME'!C5</f>
        <v>0</v>
      </c>
      <c r="D7" s="368"/>
      <c r="E7" s="368"/>
      <c r="F7" s="369"/>
      <c r="G7" s="171"/>
    </row>
    <row r="8" spans="1:7" ht="3.75" customHeight="1">
      <c r="A8" s="81"/>
      <c r="B8" s="237"/>
      <c r="C8" s="237"/>
      <c r="D8" s="237"/>
      <c r="E8" s="237"/>
      <c r="F8" s="237"/>
      <c r="G8" s="237"/>
    </row>
    <row r="9" spans="1:7" ht="12" customHeight="1">
      <c r="A9" s="81"/>
      <c r="B9" s="54" t="s">
        <v>111</v>
      </c>
      <c r="C9" s="367">
        <f>'2. Light Partner 3 data - SME'!C5</f>
        <v>0</v>
      </c>
      <c r="D9" s="368"/>
      <c r="E9" s="368"/>
      <c r="F9" s="369"/>
      <c r="G9" s="171"/>
    </row>
    <row r="10" spans="1:7" ht="3.75" customHeight="1">
      <c r="A10" s="81"/>
      <c r="B10" s="237"/>
      <c r="C10" s="237"/>
      <c r="D10" s="237"/>
      <c r="E10" s="237"/>
      <c r="F10" s="237"/>
      <c r="G10" s="237"/>
    </row>
    <row r="11" spans="1:7" ht="12" customHeight="1">
      <c r="A11" s="81"/>
      <c r="B11" s="54" t="s">
        <v>112</v>
      </c>
      <c r="C11" s="367">
        <f>'2. Light Partner 4 data - SME'!C5</f>
        <v>0</v>
      </c>
      <c r="D11" s="368"/>
      <c r="E11" s="368"/>
      <c r="F11" s="369"/>
      <c r="G11" s="171"/>
    </row>
    <row r="12" spans="1:7" ht="3.75" customHeight="1">
      <c r="A12" s="81"/>
      <c r="B12" s="237"/>
      <c r="C12" s="237"/>
      <c r="D12" s="237"/>
      <c r="E12" s="237"/>
      <c r="F12" s="237"/>
      <c r="G12" s="237"/>
    </row>
    <row r="13" spans="1:7" ht="12" customHeight="1">
      <c r="A13" s="81"/>
      <c r="B13" s="54" t="s">
        <v>113</v>
      </c>
      <c r="C13" s="367">
        <f>'2. Light Partner 3 data - R&amp;D'!C9</f>
        <v>0</v>
      </c>
      <c r="D13" s="368"/>
      <c r="E13" s="368"/>
      <c r="F13" s="369"/>
      <c r="G13" s="171"/>
    </row>
    <row r="14" spans="1:7" ht="3.75" customHeight="1">
      <c r="A14" s="81"/>
      <c r="B14" s="237"/>
      <c r="C14" s="237"/>
      <c r="D14" s="237"/>
      <c r="E14" s="237"/>
      <c r="F14" s="237"/>
      <c r="G14" s="237"/>
    </row>
    <row r="15" spans="1:7" ht="12" customHeight="1">
      <c r="A15" s="81"/>
      <c r="B15" s="54" t="s">
        <v>114</v>
      </c>
      <c r="C15" s="367">
        <f>'2. Light Partner 4 data - R&amp;D'!C9</f>
        <v>0</v>
      </c>
      <c r="D15" s="368"/>
      <c r="E15" s="368"/>
      <c r="F15" s="369"/>
      <c r="G15" s="171"/>
    </row>
    <row r="16" spans="1:7" ht="3.75" customHeight="1">
      <c r="A16" s="81"/>
      <c r="B16" s="237"/>
      <c r="C16" s="237"/>
      <c r="D16" s="237"/>
      <c r="E16" s="237"/>
      <c r="F16" s="237"/>
      <c r="G16" s="237"/>
    </row>
    <row r="17" spans="1:7" ht="63.75" customHeight="1">
      <c r="A17" s="173" t="s">
        <v>115</v>
      </c>
      <c r="B17" s="169" t="s">
        <v>116</v>
      </c>
      <c r="C17" s="169" t="s">
        <v>117</v>
      </c>
      <c r="D17" s="169" t="s">
        <v>118</v>
      </c>
      <c r="E17" s="196" t="s">
        <v>119</v>
      </c>
      <c r="F17" s="170" t="s">
        <v>120</v>
      </c>
      <c r="G17" s="169" t="s">
        <v>121</v>
      </c>
    </row>
    <row r="18" spans="1:7" ht="24.95" customHeight="1">
      <c r="A18" s="172" t="s">
        <v>122</v>
      </c>
      <c r="B18" s="132" t="s">
        <v>123</v>
      </c>
      <c r="C18" s="77"/>
      <c r="D18" s="77"/>
      <c r="E18" s="77"/>
      <c r="F18" s="133">
        <f>'6. Light Partner 4 budget - R&amp;D'!N51+'6. Light Partner 3 budget - R&amp;D'!N51+'6. Light Partner 4 budget - SME'!N95+'6. Light Partner 3 budget - SME'!N95+'6. Light Partner 2 budget - SME'!N95+'6. Light Partner 1 budget - SME'!N95</f>
        <v>0</v>
      </c>
      <c r="G18" s="76"/>
    </row>
    <row r="19" spans="1:7" ht="24.95" customHeight="1">
      <c r="A19" s="79" t="s">
        <v>124</v>
      </c>
      <c r="B19" s="132" t="s">
        <v>125</v>
      </c>
      <c r="C19" s="77"/>
      <c r="D19" s="77"/>
      <c r="E19" s="77"/>
      <c r="F19" s="133">
        <f>'6. Light Partner 4 budget - R&amp;D'!N52+'6. Light Partner 3 budget - R&amp;D'!N52+'6. Light Partner 4 budget - SME'!N96+'6. Light Partner 3 budget - SME'!N96+'6. Light Partner 2 budget - SME'!N96+'6. Light Partner 1 budget - SME'!N96</f>
        <v>0</v>
      </c>
      <c r="G19" s="76"/>
    </row>
    <row r="20" spans="1:7" ht="24.95" customHeight="1">
      <c r="A20" s="79" t="s">
        <v>126</v>
      </c>
      <c r="B20" s="76" t="s">
        <v>127</v>
      </c>
      <c r="C20" s="77"/>
      <c r="D20" s="77"/>
      <c r="E20" s="77"/>
      <c r="F20" s="133">
        <f>'6. Light Partner 4 budget - R&amp;D'!N53+'6. Light Partner 3 budget - R&amp;D'!N53+'6. Light Partner 4 budget - SME'!N97+'6. Light Partner 3 budget - SME'!N97+'6. Light Partner 2 budget - SME'!N97+'6. Light Partner 1 budget - SME'!N97</f>
        <v>0</v>
      </c>
      <c r="G20" s="76"/>
    </row>
    <row r="21" spans="1:7" ht="24.95" customHeight="1">
      <c r="A21" s="79" t="s">
        <v>128</v>
      </c>
      <c r="B21" s="76" t="s">
        <v>129</v>
      </c>
      <c r="C21" s="77"/>
      <c r="D21" s="77"/>
      <c r="E21" s="77"/>
      <c r="F21" s="133">
        <f>'6. Light Partner 4 budget - R&amp;D'!N54+'6. Light Partner 3 budget - R&amp;D'!N54+'6. Light Partner 4 budget - SME'!N98+'6. Light Partner 3 budget - SME'!N98+'6. Light Partner 2 budget - SME'!N98+'6. Light Partner 1 budget - SME'!N98</f>
        <v>0</v>
      </c>
      <c r="G21" s="76"/>
    </row>
    <row r="22" spans="1:7" ht="24.95" customHeight="1">
      <c r="A22" s="79" t="s">
        <v>130</v>
      </c>
      <c r="B22" s="76" t="s">
        <v>131</v>
      </c>
      <c r="C22" s="77"/>
      <c r="D22" s="77"/>
      <c r="E22" s="77"/>
      <c r="F22" s="133">
        <f>'6. Light Partner 4 budget - R&amp;D'!N55+'6. Light Partner 3 budget - R&amp;D'!N55+'6. Light Partner 4 budget - SME'!N99+'6. Light Partner 3 budget - SME'!N99+'6. Light Partner 2 budget - SME'!N99+'6. Light Partner 1 budget - SME'!N99</f>
        <v>0</v>
      </c>
      <c r="G22" s="76"/>
    </row>
    <row r="23" spans="1:7" ht="24.95" customHeight="1">
      <c r="A23" s="79" t="s">
        <v>132</v>
      </c>
      <c r="B23" s="76" t="s">
        <v>133</v>
      </c>
      <c r="C23" s="77"/>
      <c r="D23" s="77"/>
      <c r="E23" s="77"/>
      <c r="F23" s="133">
        <f>'6. Light Partner 4 budget - R&amp;D'!N56+'6. Light Partner 3 budget - R&amp;D'!N56+'6. Light Partner 4 budget - SME'!N100+'6. Light Partner 3 budget - SME'!N100+'6. Light Partner 2 budget - SME'!N100+'6. Light Partner 1 budget - SME'!N100</f>
        <v>0</v>
      </c>
      <c r="G23" s="76"/>
    </row>
    <row r="24" spans="1:7" ht="24.95" customHeight="1">
      <c r="A24" s="79" t="s">
        <v>134</v>
      </c>
      <c r="B24" s="76"/>
      <c r="C24" s="77"/>
      <c r="D24" s="77"/>
      <c r="E24" s="77"/>
      <c r="F24" s="133">
        <f>'6. Light Partner 4 budget - R&amp;D'!N57+'6. Light Partner 3 budget - R&amp;D'!N57+'6. Light Partner 4 budget - SME'!N101+'6. Light Partner 3 budget - SME'!N101+'6. Light Partner 2 budget - SME'!N101+'6. Light Partner 1 budget - SME'!N101</f>
        <v>0</v>
      </c>
      <c r="G24" s="76"/>
    </row>
    <row r="25" spans="1:7" ht="24.95" customHeight="1">
      <c r="A25" s="79" t="s">
        <v>135</v>
      </c>
      <c r="B25" s="76"/>
      <c r="C25" s="77"/>
      <c r="D25" s="77"/>
      <c r="E25" s="77"/>
      <c r="F25" s="133">
        <f>'6. Light Partner 4 budget - R&amp;D'!N58+'6. Light Partner 3 budget - R&amp;D'!N58+'6. Light Partner 4 budget - SME'!N102+'6. Light Partner 3 budget - SME'!N102+'6. Light Partner 2 budget - SME'!N102+'6. Light Partner 1 budget - SME'!N102</f>
        <v>0</v>
      </c>
      <c r="G25" s="76"/>
    </row>
    <row r="26" spans="1:7" ht="24.95" customHeight="1">
      <c r="A26" s="79" t="s">
        <v>136</v>
      </c>
      <c r="B26" s="76"/>
      <c r="C26" s="77"/>
      <c r="D26" s="77"/>
      <c r="E26" s="77"/>
      <c r="F26" s="133">
        <f>'6. Light Partner 4 budget - R&amp;D'!N59+'6. Light Partner 3 budget - R&amp;D'!N59+'6. Light Partner 4 budget - SME'!N103+'6. Light Partner 3 budget - SME'!N103+'6. Light Partner 2 budget - SME'!N103+'6. Light Partner 1 budget - SME'!N103</f>
        <v>0</v>
      </c>
      <c r="G26" s="76"/>
    </row>
    <row r="27" spans="1:7" ht="24.95" customHeight="1">
      <c r="A27" s="79" t="s">
        <v>137</v>
      </c>
      <c r="B27" s="76"/>
      <c r="C27" s="77"/>
      <c r="D27" s="77"/>
      <c r="E27" s="77"/>
      <c r="F27" s="133">
        <f>'6. Light Partner 4 budget - R&amp;D'!N60+'6. Light Partner 3 budget - R&amp;D'!N60+'6. Light Partner 4 budget - SME'!N104+'6. Light Partner 3 budget - SME'!N104+'6. Light Partner 2 budget - SME'!N104+'6. Light Partner 1 budget - SME'!N104</f>
        <v>0</v>
      </c>
      <c r="G27" s="76"/>
    </row>
    <row r="28" spans="1:7" ht="24.95" customHeight="1">
      <c r="A28" s="79" t="s">
        <v>138</v>
      </c>
      <c r="B28" s="76"/>
      <c r="C28" s="77"/>
      <c r="D28" s="77"/>
      <c r="E28" s="77"/>
      <c r="F28" s="133">
        <f>'6. Light Partner 4 budget - R&amp;D'!N61+'6. Light Partner 3 budget - R&amp;D'!N61+'6. Light Partner 4 budget - SME'!N105+'6. Light Partner 3 budget - SME'!N105+'6. Light Partner 2 budget - SME'!N105+'6. Light Partner 1 budget - SME'!N105</f>
        <v>0</v>
      </c>
      <c r="G28" s="76"/>
    </row>
    <row r="29" spans="1:7" ht="24.95" customHeight="1">
      <c r="A29" s="79" t="s">
        <v>139</v>
      </c>
      <c r="B29" s="76"/>
      <c r="C29" s="77"/>
      <c r="D29" s="77"/>
      <c r="E29" s="77"/>
      <c r="F29" s="133">
        <f>'6. Light Partner 4 budget - R&amp;D'!N62+'6. Light Partner 3 budget - R&amp;D'!N62+'6. Light Partner 4 budget - SME'!N106+'6. Light Partner 3 budget - SME'!N106+'6. Light Partner 2 budget - SME'!N106+'6. Light Partner 1 budget - SME'!N106</f>
        <v>0</v>
      </c>
      <c r="G29" s="76"/>
    </row>
    <row r="35" spans="1:7" ht="63" customHeight="1">
      <c r="A35" s="371" t="s">
        <v>140</v>
      </c>
      <c r="B35" s="371"/>
      <c r="C35" s="371"/>
      <c r="D35" s="371"/>
      <c r="E35" s="371"/>
      <c r="F35" s="371"/>
      <c r="G35" s="371"/>
    </row>
    <row r="36" spans="1:7" ht="63" customHeight="1">
      <c r="A36" s="371"/>
      <c r="B36" s="371"/>
      <c r="C36" s="371"/>
      <c r="D36" s="371"/>
      <c r="E36" s="371"/>
      <c r="F36" s="371"/>
      <c r="G36" s="371"/>
    </row>
    <row r="37" spans="1:7" ht="87" customHeight="1">
      <c r="A37" s="370" t="s">
        <v>141</v>
      </c>
      <c r="B37" s="371"/>
      <c r="C37" s="371"/>
      <c r="D37" s="371"/>
      <c r="E37" s="371"/>
      <c r="F37" s="371"/>
      <c r="G37" s="371"/>
    </row>
  </sheetData>
  <sheetProtection selectLockedCells="1"/>
  <mergeCells count="9">
    <mergeCell ref="C15:F15"/>
    <mergeCell ref="A37:G37"/>
    <mergeCell ref="C5:F5"/>
    <mergeCell ref="C11:F11"/>
    <mergeCell ref="C3:F3"/>
    <mergeCell ref="C7:F7"/>
    <mergeCell ref="C9:F9"/>
    <mergeCell ref="A35:G36"/>
    <mergeCell ref="C13:F13"/>
  </mergeCells>
  <phoneticPr fontId="3" type="noConversion"/>
  <dataValidations disablePrompts="1" count="4">
    <dataValidation type="textLength" operator="lessThanOrEqual" allowBlank="1" showInputMessage="1" showErrorMessage="1" sqref="C18:C29" xr:uid="{06BA7212-1A87-474E-99B0-6934274DC187}">
      <formula1>500</formula1>
    </dataValidation>
    <dataValidation type="textLength" allowBlank="1" showInputMessage="1" showErrorMessage="1" sqref="G18:G29" xr:uid="{7C010CD8-6F9F-47D3-ABAE-354B7815347B}">
      <formula1>0</formula1>
      <formula2>50</formula2>
    </dataValidation>
    <dataValidation type="textLength" operator="lessThan" allowBlank="1" showInputMessage="1" showErrorMessage="1" sqref="B18:B29" xr:uid="{C22D0CA3-4709-4BE4-84F3-ADB9183130F9}">
      <formula1>130</formula1>
    </dataValidation>
    <dataValidation type="textLength" operator="lessThanOrEqual" allowBlank="1" showInputMessage="1" showErrorMessage="1" sqref="D18:E29" xr:uid="{247A0074-83BD-4152-B800-AE2D8C361FE8}">
      <formula1>130</formula1>
    </dataValidation>
  </dataValidations>
  <pageMargins left="0.19685039370078741" right="0.15748031496062992" top="0.78740157480314965" bottom="0.47244094488188981" header="0" footer="0.31496062992125984"/>
  <pageSetup scale="79" fitToHeight="4" orientation="landscape" r:id="rId1"/>
  <headerFooter alignWithMargins="0">
    <oddFooter xml:space="preserve">&amp;C&amp;"Arial,Italic"&amp;8&amp;A&amp;R&amp;"Arial,Italic"&amp;8Page &amp;P of &amp;N </oddFooter>
  </headerFooter>
  <colBreaks count="1" manualBreakCount="1">
    <brk id="7" max="20"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7F778-C84F-40CF-95D9-01B353BA92C0}">
  <sheetPr>
    <pageSetUpPr fitToPage="1"/>
  </sheetPr>
  <dimension ref="A1:AH108"/>
  <sheetViews>
    <sheetView topLeftCell="A6" zoomScale="90" zoomScaleNormal="90" workbookViewId="0">
      <selection activeCell="H9" sqref="H9"/>
    </sheetView>
  </sheetViews>
  <sheetFormatPr defaultRowHeight="12.75"/>
  <cols>
    <col min="1" max="1" width="20.5703125" style="33" customWidth="1"/>
    <col min="2" max="2" width="13.42578125" style="33" customWidth="1"/>
    <col min="3" max="3" width="51.140625" style="33" customWidth="1"/>
    <col min="4" max="4" width="59.28515625" style="33" customWidth="1"/>
    <col min="5" max="5" width="27" style="33" customWidth="1"/>
    <col min="6" max="6" width="12.5703125" style="33" customWidth="1"/>
    <col min="7" max="7" width="13.42578125" style="33" customWidth="1"/>
    <col min="8" max="8" width="12.42578125" style="33" customWidth="1"/>
    <col min="9" max="9" width="40.42578125" style="33" customWidth="1"/>
    <col min="10" max="10" width="12.5703125" style="33" hidden="1" customWidth="1"/>
    <col min="11" max="12" width="10" style="33" hidden="1" customWidth="1"/>
    <col min="13" max="13" width="9.28515625" style="33" hidden="1" customWidth="1"/>
    <col min="14" max="14" width="13" style="33" hidden="1" customWidth="1"/>
    <col min="15" max="15" width="14.7109375" style="33" hidden="1" customWidth="1"/>
    <col min="16" max="34" width="9.140625" style="33" customWidth="1"/>
    <col min="35" max="16384" width="9.140625" style="33"/>
  </cols>
  <sheetData>
    <row r="1" spans="1:18" ht="15.75">
      <c r="A1" s="379" t="s">
        <v>142</v>
      </c>
      <c r="B1" s="380"/>
      <c r="C1" s="380"/>
      <c r="D1" s="380"/>
      <c r="E1" s="380"/>
      <c r="F1" s="380"/>
      <c r="G1" s="380"/>
      <c r="H1" s="380"/>
      <c r="I1" s="380"/>
      <c r="J1" s="141"/>
    </row>
    <row r="3" spans="1:18">
      <c r="A3" s="384" t="s">
        <v>143</v>
      </c>
      <c r="B3" s="385"/>
      <c r="C3" s="386">
        <f>'1. General Data'!C9</f>
        <v>0</v>
      </c>
      <c r="D3" s="387"/>
      <c r="E3" s="387"/>
      <c r="F3" s="387"/>
      <c r="G3" s="387"/>
      <c r="H3" s="387"/>
      <c r="I3" s="388"/>
      <c r="J3" s="89"/>
    </row>
    <row r="4" spans="1:18">
      <c r="A4" s="237"/>
    </row>
    <row r="5" spans="1:18" ht="143.25" customHeight="1">
      <c r="A5" s="383" t="s">
        <v>144</v>
      </c>
      <c r="B5" s="383"/>
      <c r="C5" s="383"/>
      <c r="D5" s="383"/>
      <c r="E5" s="383"/>
      <c r="F5" s="383"/>
      <c r="G5" s="383"/>
      <c r="H5" s="383"/>
      <c r="I5" s="383"/>
      <c r="J5" s="154"/>
    </row>
    <row r="6" spans="1:18" ht="31.5" customHeight="1">
      <c r="A6" s="381" t="s">
        <v>145</v>
      </c>
      <c r="B6" s="381"/>
      <c r="C6" s="381"/>
      <c r="D6" s="381"/>
      <c r="E6" s="381"/>
      <c r="F6" s="381"/>
      <c r="G6" s="381"/>
      <c r="H6" s="381"/>
      <c r="I6" s="382"/>
      <c r="J6" s="154"/>
    </row>
    <row r="7" spans="1:18" ht="67.5" customHeight="1">
      <c r="A7" s="86" t="s">
        <v>146</v>
      </c>
      <c r="B7" s="86" t="s">
        <v>147</v>
      </c>
      <c r="C7" s="86" t="s">
        <v>148</v>
      </c>
      <c r="D7" s="86" t="s">
        <v>149</v>
      </c>
      <c r="E7" s="86" t="s">
        <v>150</v>
      </c>
      <c r="F7" s="86" t="s">
        <v>151</v>
      </c>
      <c r="G7" s="86" t="s">
        <v>152</v>
      </c>
      <c r="H7" s="86" t="s">
        <v>153</v>
      </c>
      <c r="I7" s="86" t="s">
        <v>154</v>
      </c>
      <c r="J7" s="149"/>
    </row>
    <row r="8" spans="1:18" ht="12.75" customHeight="1">
      <c r="A8" s="372" t="s">
        <v>155</v>
      </c>
      <c r="B8" s="372"/>
      <c r="C8" s="372"/>
      <c r="D8" s="372"/>
      <c r="E8" s="372"/>
      <c r="F8" s="372"/>
      <c r="G8" s="372"/>
      <c r="H8" s="372"/>
      <c r="I8" s="372"/>
      <c r="J8" s="33">
        <f>IF(SUM(J9:J14)&gt;=2,A8,SUM(J9:J14))</f>
        <v>0</v>
      </c>
    </row>
    <row r="9" spans="1:18" ht="78" customHeight="1">
      <c r="A9" s="256" t="str">
        <f>IF(ISERROR(INDEX(A$63:A$65,K9,1)),"",INDEX(A$63:A$65,K9,1))</f>
        <v>RCO02</v>
      </c>
      <c r="B9" s="256" t="str">
        <f>IF(ISERROR(INDEX(B$63:B$65,K9,1)),"",INDEX(B$63:B$65,K9,1))</f>
        <v>Programme</v>
      </c>
      <c r="C9" s="232" t="s">
        <v>156</v>
      </c>
      <c r="D9" s="230" t="str">
        <f>IF(ISERROR(INDEX(D$63:D$65,K9,1)),"",INDEX(D$63:D$65,K9,1))</f>
        <v>The indicator counts all enterprises that receive monetary support
from the ERDF. The enterprise is defined in GfA under 3. Eligibility of Light Partner applicants.</v>
      </c>
      <c r="E9" s="230"/>
      <c r="F9" s="256" t="str">
        <f>IF(ISERROR(INDEX(F$63:F$66,K9,1)),"",INDEX(F$63:F$66,K9,1))</f>
        <v>enterprises</v>
      </c>
      <c r="G9" s="261"/>
      <c r="H9" s="261">
        <v>1</v>
      </c>
      <c r="I9" s="198"/>
      <c r="J9" s="33">
        <f>IF(AND(C9&lt;&gt;"",G9&lt;&gt;"",H9&lt;&gt;"",I9&lt;&gt;""),1,0)</f>
        <v>0</v>
      </c>
      <c r="K9" s="33">
        <f t="shared" ref="K9:L11" si="0">IF(ISERROR(MATCH(C9,C$63:C$65,0)),"",MATCH(C9,C$63:C$65,0))</f>
        <v>3</v>
      </c>
      <c r="L9" s="33">
        <f t="shared" si="0"/>
        <v>3</v>
      </c>
      <c r="O9" s="262"/>
      <c r="P9" s="257"/>
      <c r="Q9" s="258"/>
      <c r="R9" s="258"/>
    </row>
    <row r="10" spans="1:18" ht="3" customHeight="1">
      <c r="A10" s="63"/>
      <c r="B10" s="57"/>
      <c r="C10" s="57"/>
      <c r="D10" s="57"/>
      <c r="E10" s="57"/>
      <c r="F10" s="57"/>
      <c r="G10" s="142"/>
      <c r="H10" s="142"/>
      <c r="I10" s="57"/>
      <c r="K10" s="33" t="str">
        <f t="shared" si="0"/>
        <v/>
      </c>
      <c r="L10" s="33" t="str">
        <f t="shared" si="0"/>
        <v/>
      </c>
    </row>
    <row r="11" spans="1:18" ht="97.5">
      <c r="A11" s="256" t="str">
        <f>IF(ISERROR(INDEX(A$63:A$65,K11,1)),"",INDEX(A$63:A$65,K11,1))</f>
        <v>RCR84</v>
      </c>
      <c r="B11" s="256" t="str">
        <f>IF(ISERROR(INDEX(B$63:B$65,K11,1)),"",INDEX(B$63:B$65,K11,1))</f>
        <v>Programme</v>
      </c>
      <c r="C11" s="232" t="s">
        <v>157</v>
      </c>
      <c r="D11" s="230" t="str">
        <f>IF(ISERROR(INDEX(D$63:D$65,K11,1)),"",INDEX(D$63:D$65,K11,1))</f>
        <v>The indicator counts the organisations cooperating across borders after the completion of the supported projects. The organisations are legal entities involved in project implementation, counted within RCO87 (by the Lead Partner HAMAG-BICRO on B Light 2 project level). The cooperation concept should be interpreted as having a statement that the entities have a formal agreement to continue cooperation after the end of the supported project. The cooperation agreements may be established during the implementation of the project or within one year after the project completion. The sustained cooperation does not have to cover the same topic as addressed by the completed project. Formal agreements have to be provided latest by the end of the project. Through the follow-up reports, the JS of the Programme will monitor the existence of the continued cooperation.</v>
      </c>
      <c r="E11" s="230"/>
      <c r="F11" s="256" t="str">
        <f>IF(ISERROR(INDEX(F$63:F$66,K11,1)),"",INDEX(F$63:F$66,K11,1))</f>
        <v>organisations</v>
      </c>
      <c r="G11" s="261"/>
      <c r="H11" s="261">
        <v>1</v>
      </c>
      <c r="I11" s="198"/>
      <c r="J11" s="33">
        <f>IF(AND(C11&lt;&gt;"",G11&lt;&gt;"",H11&lt;&gt;"",I11&lt;&gt;""),1,0)</f>
        <v>0</v>
      </c>
      <c r="K11" s="33">
        <f t="shared" si="0"/>
        <v>2</v>
      </c>
      <c r="L11" s="33" t="str">
        <f t="shared" si="0"/>
        <v/>
      </c>
      <c r="P11" s="257"/>
      <c r="Q11" s="258"/>
    </row>
    <row r="12" spans="1:18" ht="3" customHeight="1">
      <c r="A12" s="63"/>
      <c r="B12" s="57"/>
      <c r="C12" s="57"/>
      <c r="D12" s="57"/>
      <c r="E12" s="57"/>
      <c r="F12" s="57"/>
      <c r="G12" s="142"/>
      <c r="H12" s="142"/>
      <c r="I12" s="57"/>
      <c r="K12" s="33" t="str">
        <f>IF(ISERROR(MATCH(C12,C$63:C$66,0)),"",MATCH(C12,C$63:C$66,0))</f>
        <v/>
      </c>
    </row>
    <row r="13" spans="1:18" ht="87.75" customHeight="1">
      <c r="A13" s="256" t="str">
        <f>IF(ISERROR(INDEX(A$63:A$65,K13,1)),"",INDEX(A$63:A$65,K13,1))</f>
        <v>RCR25</v>
      </c>
      <c r="B13" s="256" t="str">
        <f>IF(ISERROR(INDEX(B$63:B$65,K13,1)),"",INDEX(B$63:B$65,K13,1))</f>
        <v>Programme</v>
      </c>
      <c r="C13" s="232" t="s">
        <v>158</v>
      </c>
      <c r="D13" s="230" t="str">
        <f>IF(ISERROR(INDEX(D$63:D$65,K13,1)),"",INDEX(D$63:D$65,K13,1))</f>
        <v>Number of enterprises supported which achieve higher value added per employee. The indicator counts enterprises for which the value added per employee for the fiscal year after the year of completion of output is at least 2% higher than the value added per employee in the year before the project started The total value added is measured at factor cost as the gross income from operating activities after adjusting for operations subsidies and indirect taxes. The value added per employee is calculated as the ratio between the total value added and the annual FTEs employed in the respective year. (ESTAT2007 in references).</v>
      </c>
      <c r="E13" s="230"/>
      <c r="F13" s="256" t="str">
        <f>IF(ISERROR(INDEX(F$63:F$66,K13,1)),"",INDEX(F$63:F$66,K13,1))</f>
        <v>enterprises</v>
      </c>
      <c r="G13" s="261"/>
      <c r="H13" s="261"/>
      <c r="I13" s="198"/>
      <c r="J13" s="33">
        <f>IF(AND(C13&lt;&gt;"",G13&lt;&gt;"",H13&lt;&gt;"",I13&lt;&gt;""),1,0)</f>
        <v>0</v>
      </c>
      <c r="K13" s="33">
        <f>IF(ISERROR(MATCH(C13,C$63:C$65,0)),"",MATCH(C13,C$63:C$65,0))</f>
        <v>1</v>
      </c>
      <c r="P13" s="257"/>
    </row>
    <row r="14" spans="1:18" ht="3" customHeight="1">
      <c r="A14" s="63"/>
      <c r="B14" s="57"/>
      <c r="C14" s="57"/>
      <c r="D14" s="57"/>
      <c r="E14" s="57"/>
      <c r="F14" s="57"/>
      <c r="G14" s="142"/>
      <c r="H14" s="142"/>
      <c r="I14" s="57"/>
      <c r="K14" s="33" t="str">
        <f>IF(ISERROR(MATCH(C14,C$63:C$66,0)),"",MATCH(C14,C$63:C$66,0))</f>
        <v/>
      </c>
    </row>
    <row r="15" spans="1:18" ht="15" customHeight="1">
      <c r="A15" s="372" t="s">
        <v>159</v>
      </c>
      <c r="B15" s="372"/>
      <c r="C15" s="372"/>
      <c r="D15" s="372"/>
      <c r="E15" s="372"/>
      <c r="F15" s="372"/>
      <c r="G15" s="372"/>
      <c r="H15" s="372"/>
      <c r="I15" s="372"/>
      <c r="J15" s="33">
        <f>IF(SUM(J16:J25)&gt;=1,A15,SUM(J16:J25))</f>
        <v>0</v>
      </c>
    </row>
    <row r="16" spans="1:18" ht="92.25" customHeight="1">
      <c r="A16" s="256" t="str">
        <f>IF(ISERROR(INDEX(A$68:A$72,K16,1)),"",INDEX(A$68:A$72,K16,1))</f>
        <v>GEN03</v>
      </c>
      <c r="B16" s="256" t="str">
        <f>IF(ISERROR(INDEX(B$68:B$72,K16,1)),"",INDEX(B$68:B$72,K16,1))</f>
        <v>General</v>
      </c>
      <c r="C16" s="232" t="s">
        <v>160</v>
      </c>
      <c r="D16" s="230" t="str">
        <f>IF(ISERROR(INDEX(D$68:D$72,K16,1)),"",INDEX(D$68:D$72,K16,1))</f>
        <v>When planning the target value please check how many professional/ thematic Light Project events are planned in the Light Project description and in the budget of all Light Partners of your partnership. Please record these project events with due care during the implementation period (e.g. by saving invitation cards, attendance sheets, minutes, reports, common agreements, informative photos taken at the event, presentation materials, publications etc).
Public/communication events (such as opening-, closing conference, press conference etc.) should not be calculated in this indicator.</v>
      </c>
      <c r="E16" s="230"/>
      <c r="F16" s="256" t="str">
        <f>IF(ISERROR(INDEX(F$75:F$87,K16,1)),"",INDEX(F$75:F$87,K16,1))</f>
        <v>pcs</v>
      </c>
      <c r="G16" s="163"/>
      <c r="H16" s="163">
        <v>1</v>
      </c>
      <c r="I16" s="164"/>
      <c r="J16" s="165">
        <f>IF(AND(C16&lt;&gt;"",G16&lt;&gt;"",H16&lt;&gt;"",I16&lt;&gt;""),1,0)</f>
        <v>0</v>
      </c>
      <c r="K16" s="165">
        <f>IF(ISERROR(MATCH(C16,C$68:C$72,0)),"",MATCH(C16,C$68:C$72,0))</f>
        <v>1</v>
      </c>
      <c r="P16" s="257"/>
    </row>
    <row r="17" spans="1:16" ht="15" customHeight="1">
      <c r="A17" s="166"/>
      <c r="B17" s="167"/>
      <c r="C17" s="167"/>
      <c r="D17" s="167"/>
      <c r="E17" s="167"/>
      <c r="F17" s="167"/>
      <c r="G17" s="168"/>
      <c r="H17" s="168"/>
      <c r="I17" s="167"/>
      <c r="J17" s="165"/>
      <c r="K17" s="165" t="str">
        <f t="shared" ref="K17:K26" si="1">IF(ISERROR(MATCH(C17,C$68:C$72,0)),"",MATCH(C17,C$68:C$72,0))</f>
        <v/>
      </c>
    </row>
    <row r="18" spans="1:16" ht="117" customHeight="1">
      <c r="A18" s="256" t="str">
        <f>IF(ISERROR(INDEX(A$68:A$72,K18,1)),"",INDEX(A$68:A$72,K18,1))</f>
        <v>GEN04</v>
      </c>
      <c r="B18" s="256" t="str">
        <f>IF(ISERROR(INDEX(B$68:B$72,K18,1)),"",INDEX(B$68:B$72,K18,1))</f>
        <v>General</v>
      </c>
      <c r="C18" s="232" t="s">
        <v>161</v>
      </c>
      <c r="D18" s="230" t="str">
        <f>IF(ISERROR(INDEX(D$68:D$72,K18,1)),"",INDEX(D$68:D$72,K18,1))</f>
        <v>Precise number of jobs created especially due to the Light Project at the given Light Partner organisation(s) can be considered here. When creating new jobs, take into consideration the maintenance of the job after the end date of the Light Project. During Light Project implementation please thoroughly record every relevant document (e.g. vacancy calls, CV-s, minutes of the interview of possible
candidates, labour documentation of hiring new employee, work contract etc).</v>
      </c>
      <c r="E18" s="230"/>
      <c r="F18" s="256" t="str">
        <f>IF(ISERROR(INDEX(F$75:F$87,K18,1)),"",INDEX(F$75:F$87,K18,1))</f>
        <v>pcs</v>
      </c>
      <c r="G18" s="163"/>
      <c r="H18" s="163">
        <v>1</v>
      </c>
      <c r="I18" s="164"/>
      <c r="J18" s="165">
        <f>IF(AND(C18&lt;&gt;"",G18&lt;&gt;"",H18&lt;&gt;"",I18&lt;&gt;""),1,0)</f>
        <v>0</v>
      </c>
      <c r="K18" s="165">
        <f t="shared" si="1"/>
        <v>2</v>
      </c>
      <c r="P18" s="258"/>
    </row>
    <row r="19" spans="1:16" ht="15" customHeight="1">
      <c r="A19" s="63"/>
      <c r="B19" s="57"/>
      <c r="C19" s="57"/>
      <c r="D19" s="57"/>
      <c r="E19" s="57"/>
      <c r="F19" s="57"/>
      <c r="G19" s="142"/>
      <c r="H19" s="142"/>
      <c r="I19" s="198"/>
      <c r="K19" s="165" t="str">
        <f t="shared" si="1"/>
        <v/>
      </c>
    </row>
    <row r="20" spans="1:16" ht="84.75" customHeight="1">
      <c r="A20" s="256" t="str">
        <f>IF(ISERROR(INDEX(A$68:A$72,K20,1)),"",INDEX(A$68:A$72,K20,1))</f>
        <v>GEN05</v>
      </c>
      <c r="B20" s="256" t="str">
        <f>IF(ISERROR(INDEX(B$68:B$72,K20,1)),"",INDEX(B$68:B$72,K20,1))</f>
        <v>General</v>
      </c>
      <c r="C20" s="232" t="s">
        <v>162</v>
      </c>
      <c r="D20" s="230" t="str">
        <f>IF(ISERROR(INDEX(D$68:D$72,K20,1)),"",INDEX(D$68:D$72,K20,1))</f>
        <v>New or harmonised existing documents can be for example: local or regional strategies, development studies, researches, surveys, technical and training materials, curricula, feasibility studies, construction plans, study programs etc. It is advised to have the newly elaborated/harmonised documents approved by the relevant assembly (e.g. local or county level municipality, professional institutions, and authorities). The document itself (in electronic and/or hard copy printed form) has to be provided as evidence for the achievement of the target value. Different language versions of the same document are not to be considered as individual documents.</v>
      </c>
      <c r="E20" s="230"/>
      <c r="F20" s="256" t="str">
        <f>IF(ISERROR(INDEX(F$75:F$87,K20,1)),"",INDEX(F$75:F$87,K20,1))</f>
        <v>pcs</v>
      </c>
      <c r="G20" s="163"/>
      <c r="H20" s="163">
        <v>1</v>
      </c>
      <c r="I20" s="164"/>
      <c r="J20" s="165">
        <f>IF(AND(C20&lt;&gt;"",G20&lt;&gt;"",H20&lt;&gt;"",I20&lt;&gt;""),1,0)</f>
        <v>0</v>
      </c>
      <c r="K20" s="165">
        <f t="shared" si="1"/>
        <v>3</v>
      </c>
      <c r="P20" s="257"/>
    </row>
    <row r="21" spans="1:16" ht="15" customHeight="1">
      <c r="A21" s="63"/>
      <c r="B21" s="57"/>
      <c r="C21" s="57"/>
      <c r="D21" s="57"/>
      <c r="E21" s="57"/>
      <c r="F21" s="57"/>
      <c r="G21" s="142"/>
      <c r="H21" s="142"/>
      <c r="I21" s="263"/>
      <c r="K21" s="165" t="str">
        <f t="shared" si="1"/>
        <v/>
      </c>
    </row>
    <row r="22" spans="1:16" ht="75.75" customHeight="1">
      <c r="A22" s="256" t="str">
        <f>IF(ISERROR(INDEX(A$68:A$72,K22,1)),"",INDEX(A$68:A$72,K22,1))</f>
        <v>GEN07</v>
      </c>
      <c r="B22" s="256" t="str">
        <f>IF(ISERROR(INDEX(B$68:B$72,K22,1)),"",INDEX(B$68:B$72,K22,1))</f>
        <v>General</v>
      </c>
      <c r="C22" s="232" t="s">
        <v>163</v>
      </c>
      <c r="D22" s="230" t="str">
        <f>IF(ISERROR(INDEX(D$68:D$72,K22,1)),"",INDEX(D$68:D$72,K22,1))</f>
        <v>Mobile applications should be established/developed jointly and preferably multilingual (at least in ENG, HU and HR languages, but  also on any other language relevant for the target group are acceptable as extra). Mobile applications should be user friendly and accessible for all mobile platforms. The joint mobile app has to contain information on a balanced way covering the whole cross-border project area and topic. Only fully functional mobile apps are acceptable as evidence of the accomplishment.</v>
      </c>
      <c r="E22" s="230"/>
      <c r="F22" s="256">
        <f>IF(ISERROR(INDEX(F$75:F$87,K22,1)),"",INDEX(F$75:F$87,K22,1))</f>
        <v>0</v>
      </c>
      <c r="G22" s="163"/>
      <c r="H22" s="163">
        <v>1</v>
      </c>
      <c r="I22" s="164"/>
      <c r="J22" s="165">
        <f>IF(AND(C22&lt;&gt;"",G22&lt;&gt;"",H22&lt;&gt;"",I22&lt;&gt;""),1,0)</f>
        <v>0</v>
      </c>
      <c r="K22" s="165">
        <f t="shared" si="1"/>
        <v>4</v>
      </c>
      <c r="P22" s="258"/>
    </row>
    <row r="23" spans="1:16" ht="15" customHeight="1">
      <c r="A23" s="63"/>
      <c r="B23" s="57"/>
      <c r="C23" s="57"/>
      <c r="D23" s="57"/>
      <c r="E23" s="57"/>
      <c r="F23" s="57"/>
      <c r="G23" s="261"/>
      <c r="H23" s="261"/>
      <c r="I23" s="177"/>
      <c r="K23" s="165" t="str">
        <f t="shared" si="1"/>
        <v/>
      </c>
    </row>
    <row r="24" spans="1:16" ht="36.75" customHeight="1">
      <c r="A24" s="256" t="str">
        <f>IF(ISERROR(INDEX(A$68:A$72,K24,1)),"",INDEX(A$68:A$72,K24,1))</f>
        <v>GEN09</v>
      </c>
      <c r="B24" s="256" t="str">
        <f>IF(ISERROR(INDEX(B$68:B$72,K24,1)),"",INDEX(B$68:B$72,K24,1))</f>
        <v>General</v>
      </c>
      <c r="C24" s="232" t="s">
        <v>164</v>
      </c>
      <c r="D24" s="230" t="str">
        <f>IF(ISERROR(INDEX(D$81:D$86,K24,1)),"",INDEX(D$81:D$86,K24,1))</f>
        <v>It is strongly advised to create project websites ONLY with professional content (e.g. bilingual dictionary, online interactive trainings, online databases etc). General project information should be published under a separate sub-page of the own official website of the Light Partner.
The joint project webpage should be multilingual (at least in ENG, HU and HR languages, but  also on any other language relevant for the target group are acceptable as extra).</v>
      </c>
      <c r="E24" s="230"/>
      <c r="F24" s="256">
        <f>IF(ISERROR(INDEX(F$75:F$87,K24,1)),"",INDEX(F$75:F$87,K24,1))</f>
        <v>0</v>
      </c>
      <c r="G24" s="163"/>
      <c r="H24" s="163">
        <v>1</v>
      </c>
      <c r="I24" s="164"/>
      <c r="J24" s="165">
        <f>IF(AND(C24&lt;&gt;"",G24&lt;&gt;"",H24&lt;&gt;"",I24&lt;&gt;""),1,0)</f>
        <v>0</v>
      </c>
      <c r="K24" s="165">
        <f t="shared" si="1"/>
        <v>5</v>
      </c>
      <c r="P24" s="257"/>
    </row>
    <row r="25" spans="1:16" ht="15" customHeight="1">
      <c r="A25" s="63"/>
      <c r="B25" s="57"/>
      <c r="C25" s="57"/>
      <c r="D25" s="57"/>
      <c r="E25" s="57"/>
      <c r="F25" s="57"/>
      <c r="G25" s="142"/>
      <c r="H25" s="142"/>
      <c r="I25" s="57"/>
      <c r="K25" s="165" t="str">
        <f t="shared" si="1"/>
        <v/>
      </c>
    </row>
    <row r="26" spans="1:16">
      <c r="A26" s="372" t="s">
        <v>165</v>
      </c>
      <c r="B26" s="372"/>
      <c r="C26" s="372"/>
      <c r="D26" s="372"/>
      <c r="E26" s="372"/>
      <c r="F26" s="372"/>
      <c r="G26" s="372"/>
      <c r="H26" s="372"/>
      <c r="I26" s="372"/>
      <c r="J26" s="33">
        <f>IF(SUM(J27:J31)&gt;=1,A26,SUM(J27:J31))</f>
        <v>0</v>
      </c>
      <c r="K26" s="165" t="str">
        <f t="shared" si="1"/>
        <v/>
      </c>
    </row>
    <row r="27" spans="1:16" ht="93" customHeight="1">
      <c r="A27" s="256" t="str">
        <f>IF(ISERROR(INDEX(A$75:A$77,K27,1)),"",INDEX(A$75:A$77,K27,1))</f>
        <v xml:space="preserve"> HOR01</v>
      </c>
      <c r="B27" s="256" t="str">
        <f>IF(ISERROR(INDEX(B$75:B$77,K27,1)),"",INDEX(B$75:B$77,K27,1))</f>
        <v>Other</v>
      </c>
      <c r="C27" s="232" t="s">
        <v>166</v>
      </c>
      <c r="D27" s="230" t="str">
        <f>IF(ISERROR(INDEX(D$75:D$77,K27,1)),"",INDEX(D$75:D$77,K27,1))</f>
        <v>Exact number of locations where usage of renewable energy sources will be introduced by the Light Project. One Light Partner can introduce/develop different types of renewables as well and at more than one location. If already known at the beginning of the project, the exact locations have to be provided with the division of Light Partners who will implement or develop the system for
using renewable energy resources. For each Light Partner concerned, at least a detailed description of the system and photos/films of the installed equipment in function have to be provided as evidence during reporting. In case the system is established and the necessary equipment is installed at a
location different from the location owned by the Light Partner, a common agreement between the Light Partners and the owner of the given location has to be concluded about the rights and responsibilities using the equipment financed from the project.</v>
      </c>
      <c r="E27" s="230"/>
      <c r="F27" s="256" t="str">
        <f>IF(ISERROR(INDEX(F$75:F$87,K27,1)),"",INDEX(F$75:F$87,K27,1))</f>
        <v>pcs</v>
      </c>
      <c r="G27" s="261"/>
      <c r="H27" s="261">
        <v>3</v>
      </c>
      <c r="I27" s="198"/>
      <c r="J27" s="33">
        <f>IF(AND(C27&lt;&gt;"",G27&lt;&gt;"",H27&lt;&gt;"",I27&lt;&gt;""),1,0)</f>
        <v>0</v>
      </c>
      <c r="K27" s="33">
        <f>IF(ISERROR(MATCH(C27,C$75:C$77,0)),"",MATCH(C27,C$75:C$77,0))</f>
        <v>1</v>
      </c>
      <c r="P27" s="257"/>
    </row>
    <row r="28" spans="1:16" ht="3" customHeight="1">
      <c r="A28" s="63"/>
      <c r="B28" s="57"/>
      <c r="C28" s="57"/>
      <c r="D28" s="57"/>
      <c r="E28" s="57"/>
      <c r="F28" s="57"/>
      <c r="G28" s="142"/>
      <c r="H28" s="142"/>
      <c r="I28" s="57"/>
      <c r="K28" s="33" t="str">
        <f>IF(ISERROR(MATCH(C28,C$75:C$87,0)),"",MATCH(C28,C$75:C$87,0))</f>
        <v/>
      </c>
    </row>
    <row r="29" spans="1:16" ht="68.25">
      <c r="A29" s="256" t="str">
        <f>IF(ISERROR(INDEX(A$75:A$77,K29,1)),"",INDEX(A$75:A$77,K29,1))</f>
        <v xml:space="preserve"> HOR02</v>
      </c>
      <c r="B29" s="256" t="str">
        <f>IF(ISERROR(INDEX(B$75:B$77,K29,1)),"",INDEX(B$75:B$77,K29,1))</f>
        <v>Other</v>
      </c>
      <c r="C29" s="232" t="s">
        <v>167</v>
      </c>
      <c r="D29" s="230" t="str">
        <f>IF(ISERROR(INDEX(D$75:D$77,K29,1)),"",INDEX(D$75:D$77,K29,1))</f>
        <v>Number of project activities (events, courses, study tours etc.) involving marginalized communities (minorities, Roma people, people with disabilities, learning disabled people, disadvantages people, refugees etc.) carried out by the Light Partners in the frame of the Light Project has to be provided here. Please record these Light Project activities, events with due care during the implementation period and make sure that the involvement of marginalized communities and relating topics can be clearly identified on the supporting documents (e.g. by saving invitation cards, attendance sheets, minutes, reports,</v>
      </c>
      <c r="E29" s="230"/>
      <c r="F29" s="256" t="str">
        <f>IF(ISERROR(INDEX(F$75:F$87,K29,1)),"",INDEX(F$75:F$87,K29,1))</f>
        <v>pcs</v>
      </c>
      <c r="G29" s="261"/>
      <c r="H29" s="261">
        <v>1</v>
      </c>
      <c r="I29" s="198"/>
      <c r="J29" s="33">
        <f>IF(AND(C29&lt;&gt;"",G29&lt;&gt;"",H29&lt;&gt;"",I29&lt;&gt;""),1,0)</f>
        <v>0</v>
      </c>
      <c r="K29" s="33">
        <f>IF(ISERROR(MATCH(C29,C$75:C$87,0)),"",MATCH(C29,C$75:C$87,0))</f>
        <v>2</v>
      </c>
      <c r="P29" s="257"/>
    </row>
    <row r="30" spans="1:16" ht="3" customHeight="1">
      <c r="A30" s="63"/>
      <c r="B30" s="57"/>
      <c r="C30" s="57"/>
      <c r="D30" s="57"/>
      <c r="E30" s="57"/>
      <c r="F30" s="57"/>
      <c r="G30" s="142"/>
      <c r="H30" s="142"/>
      <c r="I30" s="57"/>
      <c r="K30" s="33" t="str">
        <f>IF(ISERROR(MATCH(C30,C$75:C$87,0)),"",MATCH(C30,C$75:C$87,0))</f>
        <v/>
      </c>
    </row>
    <row r="31" spans="1:16" ht="107.25">
      <c r="A31" s="256" t="str">
        <f>IF(ISERROR(INDEX(A$75:A$77,K31,1)),"",INDEX(A$75:A$77,K31,1))</f>
        <v xml:space="preserve"> HOR03</v>
      </c>
      <c r="B31" s="256" t="str">
        <f>IF(ISERROR(INDEX(B$75:B$77,K31,1)),"",INDEX(B$75:B$77,K31,1))</f>
        <v>Other</v>
      </c>
      <c r="C31" s="232" t="s">
        <v>168</v>
      </c>
      <c r="D31" s="230" t="str">
        <f>IF(ISERROR(INDEX(D$75:D$77,K31,1)),"",INDEX(D$75:D$77,K31,1))</f>
        <v>The number of Light Project activities (events, courses, study tours etc.) in connection to equal opportunities and gender equality carried out by the Light Partners in the frame of the Light Project has to be provided here. Please record these Light Project activities, events with due care during the implementation period and that equal opportunities and gender equality is assured at these activities/events as well as relating topics can be clearly
identified on the supporting documents (e.g. by saving invitation cards, attendance sheets, minutes, reports, common agreements, photo documentation, presentation materials, publications etc).
Detailed explanation in the Light Project Progress Report is required about how the project is contributing to equal opportunities and gender equality, being in line with the information provided by the Light Partners.</v>
      </c>
      <c r="E31" s="230"/>
      <c r="F31" s="256" t="str">
        <f>IF(ISERROR(INDEX(F$75:F$87,K31,1)),"",INDEX(F$75:F$87,K31,1))</f>
        <v>pcs</v>
      </c>
      <c r="G31" s="261"/>
      <c r="H31" s="261">
        <v>2</v>
      </c>
      <c r="I31" s="198"/>
      <c r="J31" s="33">
        <f>IF(AND(C31&lt;&gt;"",G31&lt;&gt;"",H31&lt;&gt;"",I31&lt;&gt;""),1,0)</f>
        <v>0</v>
      </c>
      <c r="K31" s="33">
        <f>IF(ISERROR(MATCH(C31,C$75:C$87,0)),"",MATCH(C31,C$75:C$87,0))</f>
        <v>3</v>
      </c>
      <c r="P31" s="257"/>
    </row>
    <row r="32" spans="1:16" ht="3" customHeight="1">
      <c r="A32" s="63"/>
      <c r="B32" s="57"/>
      <c r="C32" s="57"/>
      <c r="D32" s="57"/>
      <c r="E32" s="57"/>
      <c r="F32" s="57"/>
      <c r="G32" s="142"/>
      <c r="H32" s="142"/>
      <c r="I32" s="57"/>
      <c r="K32" s="33" t="str">
        <f>IF(ISERROR(MATCH(C32,C$75:C$87,0)),"",MATCH(C32,C$75:C$87,0))</f>
        <v/>
      </c>
    </row>
    <row r="33" spans="1:20" ht="3" customHeight="1">
      <c r="A33" s="63"/>
      <c r="B33" s="57"/>
      <c r="C33" s="57"/>
      <c r="D33" s="57"/>
      <c r="E33" s="57"/>
      <c r="F33" s="57"/>
      <c r="G33" s="142"/>
      <c r="H33" s="142"/>
      <c r="I33" s="57"/>
    </row>
    <row r="34" spans="1:20" ht="3" customHeight="1">
      <c r="A34" s="63"/>
      <c r="B34" s="57"/>
      <c r="C34" s="57"/>
      <c r="D34" s="57"/>
      <c r="E34" s="57"/>
      <c r="F34" s="57"/>
      <c r="G34" s="142"/>
      <c r="H34" s="142"/>
      <c r="I34" s="57"/>
    </row>
    <row r="35" spans="1:20" ht="3" customHeight="1">
      <c r="A35" s="63"/>
      <c r="B35" s="57"/>
      <c r="C35" s="57"/>
      <c r="D35" s="57"/>
      <c r="E35" s="57"/>
      <c r="F35" s="57"/>
      <c r="G35" s="142"/>
      <c r="H35" s="142"/>
      <c r="I35" s="57"/>
      <c r="T35" s="33" t="b">
        <f>C41=C39</f>
        <v>0</v>
      </c>
    </row>
    <row r="36" spans="1:20" ht="12.75" customHeight="1">
      <c r="A36" s="372" t="s">
        <v>169</v>
      </c>
      <c r="B36" s="372"/>
      <c r="C36" s="372"/>
      <c r="D36" s="372"/>
      <c r="E36" s="372"/>
      <c r="F36" s="372"/>
      <c r="G36" s="372"/>
      <c r="H36" s="372"/>
      <c r="I36" s="372"/>
      <c r="J36" s="33">
        <f>IF(SUM(J37:J47)&gt;=1,A36,SUM(J37:J47))</f>
        <v>0</v>
      </c>
      <c r="P36" s="257"/>
    </row>
    <row r="37" spans="1:20" s="165" customFormat="1" ht="58.5">
      <c r="A37" s="256" t="str">
        <f>IF(ISERROR(INDEX(A$81:A$86,K37,1)),"",INDEX(A$81:A$86,K37,1))</f>
        <v>COM01</v>
      </c>
      <c r="B37" s="256" t="str">
        <f>IF(ISERROR(INDEX(B$81:B$86,K37,1)),"",INDEX(B$81:B$86,K37,1))</f>
        <v>Communication</v>
      </c>
      <c r="C37" s="232" t="s">
        <v>170</v>
      </c>
      <c r="D37" s="230" t="str">
        <f>IF(ISERROR(INDEX(D$81:D$86,K37,1)),"",INDEX(D$81:D$86,K37,1))</f>
        <v>The indicator counts the number of events across borders which were jointly organised by the Light Partners (coming from both participating countries) and were advertised through relevant communication channels to the general public of the area covered by the Programme.
A public event across borders should have participants from at least two countries of the programme area. The participation of the project staff in public events is not sufficient for ensuring the condition of participants from at least two countries of the programme area.</v>
      </c>
      <c r="E37" s="230"/>
      <c r="F37" s="256" t="str">
        <f>IF(ISERROR(INDEX(F$75:F$87,K37,1)),"",INDEX(F$75:F$87,K37,1))</f>
        <v>pcs</v>
      </c>
      <c r="G37" s="163"/>
      <c r="H37" s="163">
        <v>1</v>
      </c>
      <c r="I37" s="164"/>
      <c r="J37" s="165">
        <f>IF(AND(C37&lt;&gt;"",G37&lt;&gt;"",H37&lt;&gt;"",I37&lt;&gt;""),1,0)</f>
        <v>0</v>
      </c>
      <c r="K37" s="165">
        <f>IF(ISERROR(MATCH(C37,C$81:C$86,0)),"",MATCH(C37,C$81:C$86,0))</f>
        <v>1</v>
      </c>
    </row>
    <row r="38" spans="1:20" s="165" customFormat="1" ht="3" customHeight="1">
      <c r="A38" s="166"/>
      <c r="B38" s="167"/>
      <c r="C38" s="167"/>
      <c r="D38" s="167"/>
      <c r="E38" s="167"/>
      <c r="F38" s="167"/>
      <c r="G38" s="168"/>
      <c r="H38" s="168"/>
      <c r="I38" s="167"/>
      <c r="K38" s="165" t="str">
        <f>IF(ISERROR(MATCH(C38,C$75:C$87,0)),"",MATCH(C38,C$75:C$87,0))</f>
        <v/>
      </c>
    </row>
    <row r="39" spans="1:20" ht="104.25" customHeight="1">
      <c r="A39" s="256" t="str">
        <f>IF(ISERROR(INDEX(A$81:A$86,K39,1)),"",INDEX(A$81:A$86,K39,1))</f>
        <v>COM02</v>
      </c>
      <c r="B39" s="256" t="str">
        <f>IF(ISERROR(INDEX(B$81:B$86,K39,1)),"",INDEX(B$81:B$86,K39,1))</f>
        <v>Communication</v>
      </c>
      <c r="C39" s="232" t="s">
        <v>171</v>
      </c>
      <c r="D39" s="230" t="str">
        <f>IF(ISERROR(INDEX(D$81:D$86,K39,1)),"",INDEX(D$81:D$86,K39,1))</f>
        <v>The measures to engage with the mass media are likely to be about specific events or activities, especially after having achieved concrete outputs of the project. The message should be targeted to the general public - to the citizens from the eligible programme area and to the citizens of Hungary and Croatia, with the means of media communication like press releases, press conferences and visits
of the printed and electronic media (radio, TV) to the projects, advertisements in the newspapers. The Light Partners may use social media posts or campaigns as a coordinated marketing effort to develop or promote a specific project goal by using one or more social
media channels (e.g. Facebook, Instagram, X, LinkedIn etc)</v>
      </c>
      <c r="E39" s="230"/>
      <c r="F39" s="256" t="str">
        <f>IF(ISERROR(INDEX(F$75:F$87,K39,1)),"",INDEX(F$75:F$87,K39,1))</f>
        <v>pcs</v>
      </c>
      <c r="G39" s="163"/>
      <c r="H39" s="163">
        <v>1</v>
      </c>
      <c r="I39" s="164"/>
      <c r="J39" s="165">
        <f>IF(AND(C39&lt;&gt;"",G39&lt;&gt;"",H39&lt;&gt;"",I39&lt;&gt;""),1,0)</f>
        <v>0</v>
      </c>
      <c r="K39" s="165">
        <f>IF(ISERROR(MATCH(C39,C$81:C$86,0)),"",MATCH(C39,C$81:C$86,0))</f>
        <v>2</v>
      </c>
    </row>
    <row r="40" spans="1:20" ht="3" customHeight="1">
      <c r="A40" s="63"/>
      <c r="B40" s="57"/>
      <c r="C40" s="57"/>
      <c r="D40" s="57"/>
      <c r="E40" s="57"/>
      <c r="F40" s="57"/>
      <c r="G40" s="142"/>
      <c r="H40" s="142"/>
      <c r="I40" s="198"/>
      <c r="K40" s="33" t="str">
        <f>IF(ISERROR(MATCH(C40,C$75:C$87,0)),"",MATCH(C40,C$75:C$87,0))</f>
        <v/>
      </c>
    </row>
    <row r="41" spans="1:20" ht="73.5" customHeight="1">
      <c r="A41" s="256" t="str">
        <f>IF(ISERROR(INDEX(A$81:A$86,K41,1)),"",INDEX(A$81:A$86,K41,1))</f>
        <v>COM03</v>
      </c>
      <c r="B41" s="256" t="str">
        <f>IF(ISERROR(INDEX(B$81:B$86,K41,1)),"",INDEX(B$81:B$86,K41,1))</f>
        <v>Communication</v>
      </c>
      <c r="C41" s="232" t="s">
        <v>172</v>
      </c>
      <c r="D41" s="230" t="str">
        <f>IF(ISERROR(INDEX(D$81:D$86,K41,1)),"",INDEX(D$81:D$86,K41,1))</f>
        <v>The Light Partners may publish various online or printed publications such as books, studies, brochures, leaflets etc. It is strongly recommendable that the leaflets and brochures, and other (printed) promotional materials as well, are trilingual or at least HU-HR.
This indicator covers the types of promotional materials and NOT the number of copies printed/produced. The Light Partners may manufacture promotional items such as bags, mugs, pens, t-shirts,
or others.</v>
      </c>
      <c r="E41" s="230"/>
      <c r="F41" s="256" t="str">
        <f>IF(ISERROR(INDEX(F$75:F$87,K41,1)),"",INDEX(F$75:F$87,K41,1))</f>
        <v>pcs</v>
      </c>
      <c r="G41" s="163"/>
      <c r="H41" s="163">
        <v>1</v>
      </c>
      <c r="I41" s="164"/>
      <c r="J41" s="165">
        <f>IF(AND(C41&lt;&gt;"",G41&lt;&gt;"",H41&lt;&gt;"",I41&lt;&gt;""),1,0)</f>
        <v>0</v>
      </c>
      <c r="K41" s="165">
        <f>IF(ISERROR(MATCH(C41,C$81:C$86,0)),"",MATCH(C41,C$81:C$86,0))</f>
        <v>3</v>
      </c>
    </row>
    <row r="42" spans="1:20" ht="3" customHeight="1">
      <c r="A42" s="63"/>
      <c r="B42" s="57"/>
      <c r="C42" s="57"/>
      <c r="D42" s="57"/>
      <c r="E42" s="57"/>
      <c r="F42" s="57"/>
      <c r="G42" s="142"/>
      <c r="H42" s="142"/>
      <c r="I42" s="263"/>
    </row>
    <row r="43" spans="1:20" ht="25.5">
      <c r="A43" s="256" t="str">
        <f>IF(ISERROR(INDEX(A$81:A$86,K43,1)),"",INDEX(A$81:A$86,K43,1))</f>
        <v>COM04</v>
      </c>
      <c r="B43" s="256" t="str">
        <f>IF(ISERROR(INDEX(B$81:B$86,K43,1)),"",INDEX(B$81:B$86,K43,1))</f>
        <v>Communication</v>
      </c>
      <c r="C43" s="232" t="s">
        <v>173</v>
      </c>
      <c r="D43" s="230" t="str">
        <f>IF(ISERROR(INDEX(D$81:D$86,K43,1)),"",INDEX(D$81:D$86,K43,1))</f>
        <v>For projects, it is obligatory to produce and install visibility elements such as billboard, plaque, poster in a predefined form.</v>
      </c>
      <c r="E43" s="230"/>
      <c r="F43" s="256">
        <f>IF(ISERROR(INDEX(F$75:F$87,K43,1)),"",INDEX(F$75:F$87,K43,1))</f>
        <v>0</v>
      </c>
      <c r="G43" s="163"/>
      <c r="H43" s="163">
        <v>1</v>
      </c>
      <c r="I43" s="164"/>
      <c r="J43" s="165">
        <f>IF(AND(C43&lt;&gt;"",G43&lt;&gt;"",H43&lt;&gt;"",I43&lt;&gt;""),1,0)</f>
        <v>0</v>
      </c>
      <c r="K43" s="165">
        <f>IF(ISERROR(MATCH(C43,C$81:C$86,0)),"",MATCH(C43,C$81:C$86,0))</f>
        <v>4</v>
      </c>
    </row>
    <row r="44" spans="1:20" ht="3" customHeight="1">
      <c r="A44" s="63"/>
      <c r="B44" s="57"/>
      <c r="C44" s="57"/>
      <c r="D44" s="57"/>
      <c r="E44" s="57"/>
      <c r="F44" s="57"/>
      <c r="G44" s="261"/>
      <c r="H44" s="261"/>
      <c r="I44" s="177"/>
    </row>
    <row r="45" spans="1:20" ht="48.75">
      <c r="A45" s="256" t="str">
        <f>IF(ISERROR(INDEX(A$81:A$86,K45,1)),"",INDEX(A$81:A$86,K45,1))</f>
        <v>COM05</v>
      </c>
      <c r="B45" s="256" t="str">
        <f>IF(ISERROR(INDEX(B$81:B$86,K45,1)),"",INDEX(B$81:B$86,K45,1))</f>
        <v>Communication</v>
      </c>
      <c r="C45" s="232" t="s">
        <v>174</v>
      </c>
      <c r="D45" s="230" t="str">
        <f>IF(ISERROR(INDEX(D$81:D$86,K45,1)),"",INDEX(D$81:D$86,K45,1))</f>
        <v>It is strongly advised to create project websites ONLY with professional content (e.g. bilingual dictionary, online interactive trainings, online databases etc). General project information should be published under a separate sub-page of the own official website of the Light Partner.
The joint project webpage should be multilingual (at least in ENG, HU and HR languages, but  also on any other language relevant for the target group are acceptable as extra).</v>
      </c>
      <c r="E45" s="230"/>
      <c r="F45" s="256">
        <f>IF(ISERROR(INDEX(F$75:F$87,K45,1)),"",INDEX(F$75:F$87,K45,1))</f>
        <v>0</v>
      </c>
      <c r="G45" s="163"/>
      <c r="H45" s="163">
        <v>1</v>
      </c>
      <c r="I45" s="164"/>
      <c r="J45" s="165">
        <f>IF(AND(C45&lt;&gt;"",G45&lt;&gt;"",H45&lt;&gt;"",I45&lt;&gt;""),1,0)</f>
        <v>0</v>
      </c>
      <c r="K45" s="165">
        <f>IF(ISERROR(MATCH(C45,C$81:C$86,0)),"",MATCH(C45,C$81:C$86,0))</f>
        <v>5</v>
      </c>
    </row>
    <row r="46" spans="1:20" ht="3" customHeight="1">
      <c r="A46" s="63"/>
      <c r="B46" s="57"/>
      <c r="C46" s="57"/>
      <c r="D46" s="57"/>
      <c r="E46" s="57"/>
      <c r="F46" s="57"/>
      <c r="G46" s="261"/>
      <c r="H46" s="261"/>
      <c r="I46" s="177"/>
    </row>
    <row r="47" spans="1:20" ht="89.25" customHeight="1">
      <c r="A47" s="256" t="str">
        <f>IF(ISERROR(INDEX(A$81:A$86,K47,1)),"",INDEX(A$81:A$86,K47,1))</f>
        <v>COM06</v>
      </c>
      <c r="B47" s="256" t="str">
        <f>IF(ISERROR(INDEX(B$81:B$86,K47,1)),"",INDEX(B$81:B$86,K47,1))</f>
        <v>Communication</v>
      </c>
      <c r="C47" s="232" t="s">
        <v>175</v>
      </c>
      <c r="D47" s="230" t="str">
        <f>IF(ISERROR(INDEX(D$81:D$86,K47,1)),"",INDEX(D$81:D$86,K47,1))</f>
        <v>Estimated number of people directly benefiting from project communication activities or public events can be considered only if their number is recorded (e.g. participants of festivals, fairs, town or village occasions, opening and closing events, etc.) by saving invitation cards, attendance sheets, minutes, common agreements, photo documentation, presentation materials, publications etc. in order to provide them as supporting documents. Indirectly
benefiting public should not be considered (e.g. estimated number of people who probably read the article published in the local newspaper or number of visitors of the webpage cannot be accepted)</v>
      </c>
      <c r="E47" s="230"/>
      <c r="F47" s="256">
        <f>IF(ISERROR(INDEX(F$75:F$87,K47,1)),"",INDEX(F$75:F$87,K47,1))</f>
        <v>0</v>
      </c>
      <c r="G47" s="163"/>
      <c r="H47" s="163">
        <v>1</v>
      </c>
      <c r="I47" s="164"/>
      <c r="J47" s="165">
        <f>IF(AND(C47&lt;&gt;"",G47&lt;&gt;"",H47&lt;&gt;"",I47&lt;&gt;""),1,0)</f>
        <v>0</v>
      </c>
      <c r="K47" s="165">
        <f>IF(ISERROR(MATCH(C47,C$81:C$86,0)),"",MATCH(C47,C$81:C$86,0))</f>
        <v>6</v>
      </c>
    </row>
    <row r="48" spans="1:20" ht="8.25" customHeight="1">
      <c r="A48" s="63"/>
      <c r="B48" s="57"/>
      <c r="C48" s="57"/>
      <c r="D48" s="57"/>
      <c r="E48" s="57"/>
      <c r="F48" s="57"/>
      <c r="G48" s="261"/>
      <c r="H48" s="261"/>
      <c r="I48" s="177"/>
    </row>
    <row r="49" spans="1:34" ht="3" customHeight="1">
      <c r="A49" s="63"/>
      <c r="B49" s="57"/>
      <c r="C49" s="57"/>
      <c r="D49" s="57"/>
      <c r="E49" s="57"/>
      <c r="F49" s="57"/>
      <c r="G49" s="142"/>
      <c r="H49" s="142"/>
      <c r="I49" s="57"/>
      <c r="J49" s="152"/>
    </row>
    <row r="50" spans="1:34" ht="12.75" customHeight="1">
      <c r="A50" s="372" t="s">
        <v>176</v>
      </c>
      <c r="B50" s="372"/>
      <c r="C50" s="372"/>
      <c r="D50" s="372"/>
      <c r="E50" s="372"/>
      <c r="F50" s="372"/>
      <c r="G50" s="372"/>
      <c r="H50" s="372"/>
      <c r="I50" s="372"/>
      <c r="J50" s="150"/>
      <c r="M50" s="33">
        <f>IF(N50&gt;=1,A50,N50)</f>
        <v>0</v>
      </c>
      <c r="N50" s="33">
        <f>SUM(N51:N59)</f>
        <v>0</v>
      </c>
    </row>
    <row r="51" spans="1:34" ht="42.75" customHeight="1">
      <c r="A51" s="256" t="s">
        <v>177</v>
      </c>
      <c r="B51" s="198" t="s">
        <v>178</v>
      </c>
      <c r="C51" s="264" t="s">
        <v>179</v>
      </c>
      <c r="D51" s="295" t="s">
        <v>180</v>
      </c>
      <c r="E51" s="230"/>
      <c r="F51" s="198" t="s">
        <v>181</v>
      </c>
      <c r="G51" s="261"/>
      <c r="H51" s="261"/>
      <c r="I51" s="198"/>
      <c r="J51" s="151"/>
      <c r="L51" s="33" t="str">
        <f>IF(AND(B51&lt;&gt;"",C51&lt;&gt;"",F51&lt;&gt;"",G51&lt;&gt;"",H51&lt;&gt;"",I51&lt;&gt;""),0,C51)</f>
        <v>Signed contractual business agreements with third parties</v>
      </c>
      <c r="N51" s="33">
        <f>IF(AND(I51&lt;&gt;"",G51&lt;&gt;"",H51&lt;&gt;"",C51&lt;&gt;"",(H51-G51)&gt;0,F51&lt;&gt;"",B51&lt;&gt;""),1,0)</f>
        <v>0</v>
      </c>
      <c r="P51" s="257"/>
    </row>
    <row r="52" spans="1:34" ht="3" customHeight="1">
      <c r="A52" s="57"/>
      <c r="B52" s="57"/>
      <c r="C52" s="57"/>
      <c r="D52" s="285"/>
      <c r="E52" s="57"/>
      <c r="F52" s="57"/>
      <c r="G52" s="57"/>
      <c r="H52" s="57"/>
      <c r="I52" s="57"/>
      <c r="J52" s="153"/>
    </row>
    <row r="53" spans="1:34" ht="47.25" customHeight="1">
      <c r="A53" s="256" t="s">
        <v>182</v>
      </c>
      <c r="B53" s="198" t="s">
        <v>178</v>
      </c>
      <c r="C53" s="264" t="s">
        <v>183</v>
      </c>
      <c r="D53" s="295" t="s">
        <v>184</v>
      </c>
      <c r="E53" s="230"/>
      <c r="F53" s="198" t="s">
        <v>79</v>
      </c>
      <c r="G53" s="261"/>
      <c r="H53" s="261"/>
      <c r="I53" s="198"/>
      <c r="J53" s="151"/>
      <c r="L53" s="33" t="str">
        <f>IF(AND(B53&lt;&gt;"",C53&lt;&gt;"",F53&lt;&gt;"",G53&lt;&gt;"",H53&lt;&gt;"",I53&lt;&gt;""),0,C53)</f>
        <v>Value of selling in 2-years period</v>
      </c>
      <c r="N53" s="33">
        <f>IF(AND(G53&lt;&gt;"",H53&lt;&gt;"",C53&lt;&gt;"",(H53-G53)&gt;0,F53&lt;&gt;"",B53&lt;&gt;""),1,0)</f>
        <v>0</v>
      </c>
      <c r="P53" s="257"/>
    </row>
    <row r="54" spans="1:34" ht="3" customHeight="1">
      <c r="A54" s="57"/>
      <c r="B54" s="57"/>
      <c r="C54" s="57"/>
      <c r="D54" s="57"/>
      <c r="E54" s="57"/>
      <c r="F54" s="57"/>
      <c r="G54" s="57"/>
      <c r="H54" s="57"/>
      <c r="I54" s="57"/>
      <c r="J54" s="152"/>
    </row>
    <row r="55" spans="1:34">
      <c r="A55" s="256" t="s">
        <v>185</v>
      </c>
      <c r="B55" s="198"/>
      <c r="C55" s="264"/>
      <c r="D55" s="264"/>
      <c r="E55" s="230"/>
      <c r="F55" s="198"/>
      <c r="G55" s="261"/>
      <c r="H55" s="261"/>
      <c r="I55" s="198"/>
      <c r="J55" s="151"/>
      <c r="L55" s="33">
        <f>IF(AND(B55&lt;&gt;"",C55&lt;&gt;"",F55&lt;&gt;"",G55&lt;&gt;"",H55&lt;&gt;"",I55&lt;&gt;""),0,C55)</f>
        <v>0</v>
      </c>
      <c r="N55" s="33">
        <f>IF(AND(G55&lt;&gt;"",H55&lt;&gt;"",C55&lt;&gt;"",(H55-G55)&gt;0,F55&lt;&gt;"",B55&lt;&gt;""),1,0)</f>
        <v>0</v>
      </c>
    </row>
    <row r="56" spans="1:34" ht="3" customHeight="1">
      <c r="A56" s="57"/>
      <c r="B56" s="57"/>
      <c r="C56" s="57"/>
      <c r="D56" s="57"/>
      <c r="E56" s="57"/>
      <c r="F56" s="57"/>
      <c r="G56" s="57"/>
      <c r="H56" s="57"/>
      <c r="I56" s="57"/>
      <c r="J56" s="152"/>
    </row>
    <row r="57" spans="1:34">
      <c r="A57" s="256" t="s">
        <v>186</v>
      </c>
      <c r="B57" s="198"/>
      <c r="C57" s="264"/>
      <c r="D57" s="264"/>
      <c r="E57" s="230"/>
      <c r="F57" s="198"/>
      <c r="G57" s="261"/>
      <c r="H57" s="261"/>
      <c r="I57" s="198"/>
      <c r="J57" s="151"/>
      <c r="L57" s="33">
        <f>IF(AND(B57&lt;&gt;"",C57&lt;&gt;"",F57&lt;&gt;"",G57&lt;&gt;"",H57&lt;&gt;"",I57&lt;&gt;""),0,C57)</f>
        <v>0</v>
      </c>
      <c r="N57" s="33">
        <f>IF(AND(G57&lt;&gt;"",H57&lt;&gt;"",C57&lt;&gt;"",(H57-G57)&gt;0,F57&lt;&gt;"",B57&lt;&gt;""),1,0)</f>
        <v>0</v>
      </c>
    </row>
    <row r="58" spans="1:34" ht="3" customHeight="1">
      <c r="A58" s="57"/>
      <c r="B58" s="57"/>
      <c r="C58" s="57"/>
      <c r="D58" s="57"/>
      <c r="E58" s="57"/>
      <c r="F58" s="57"/>
      <c r="G58" s="57"/>
      <c r="H58" s="57"/>
      <c r="I58" s="57"/>
      <c r="J58" s="152"/>
    </row>
    <row r="59" spans="1:34">
      <c r="A59" s="256" t="s">
        <v>187</v>
      </c>
      <c r="B59" s="198"/>
      <c r="C59" s="264"/>
      <c r="D59" s="264"/>
      <c r="E59" s="230"/>
      <c r="F59" s="198"/>
      <c r="G59" s="261"/>
      <c r="H59" s="261"/>
      <c r="I59" s="198"/>
      <c r="J59" s="151"/>
      <c r="L59" s="33">
        <f>IF(AND(B59&lt;&gt;"",C59&lt;&gt;"",F59&lt;&gt;"",G59&lt;&gt;"",H59&lt;&gt;"",I59&lt;&gt;""),0,C59)</f>
        <v>0</v>
      </c>
      <c r="N59" s="33">
        <f>IF(AND(G59&lt;&gt;"",H59&lt;&gt;"",C59&lt;&gt;"",(H59-G59)&gt;0,F59&lt;&gt;"",B59&lt;&gt;""),1,0)</f>
        <v>0</v>
      </c>
    </row>
    <row r="61" spans="1:34" ht="26.25" hidden="1" thickBot="1">
      <c r="A61" s="159" t="s">
        <v>146</v>
      </c>
      <c r="B61" s="160" t="s">
        <v>147</v>
      </c>
      <c r="C61" s="160" t="s">
        <v>148</v>
      </c>
      <c r="D61" s="160" t="s">
        <v>149</v>
      </c>
      <c r="E61" s="160"/>
      <c r="F61" s="160" t="s">
        <v>188</v>
      </c>
      <c r="G61" s="160" t="s">
        <v>152</v>
      </c>
      <c r="H61" s="160" t="s">
        <v>153</v>
      </c>
      <c r="I61" s="161"/>
      <c r="J61" s="159"/>
      <c r="K61" s="162"/>
      <c r="L61" s="162"/>
      <c r="M61" s="162"/>
      <c r="N61" s="162"/>
      <c r="O61" s="162"/>
      <c r="P61" s="162"/>
      <c r="Q61" s="162"/>
      <c r="R61" s="162"/>
      <c r="S61" s="162"/>
      <c r="T61" s="162"/>
      <c r="U61" s="162"/>
      <c r="V61" s="162"/>
      <c r="W61" s="162"/>
      <c r="X61" s="162"/>
      <c r="Y61" s="162"/>
      <c r="Z61" s="162"/>
      <c r="AA61" s="162"/>
      <c r="AB61" s="162"/>
      <c r="AC61" s="162"/>
      <c r="AD61" s="162"/>
      <c r="AE61" s="162"/>
      <c r="AF61" s="162"/>
      <c r="AG61" s="162"/>
      <c r="AH61" s="162"/>
    </row>
    <row r="62" spans="1:34" ht="13.5" hidden="1" customHeight="1" thickBot="1">
      <c r="A62" s="376" t="s">
        <v>155</v>
      </c>
      <c r="B62" s="377"/>
      <c r="C62" s="377"/>
      <c r="D62" s="377"/>
      <c r="E62" s="377"/>
      <c r="F62" s="377"/>
      <c r="G62" s="377"/>
      <c r="H62" s="377"/>
      <c r="I62" s="377"/>
      <c r="J62" s="378"/>
      <c r="K62" s="162"/>
      <c r="L62" s="162"/>
      <c r="M62" s="162"/>
      <c r="N62" s="162"/>
      <c r="O62" s="162"/>
      <c r="P62" s="162"/>
      <c r="Q62" s="162"/>
      <c r="R62" s="162"/>
      <c r="S62" s="162"/>
      <c r="T62" s="162"/>
      <c r="U62" s="162"/>
      <c r="V62" s="162"/>
      <c r="W62" s="162"/>
      <c r="X62" s="162"/>
      <c r="Y62" s="162"/>
      <c r="Z62" s="162"/>
      <c r="AA62" s="162"/>
      <c r="AB62" s="162"/>
      <c r="AC62" s="162"/>
      <c r="AD62" s="162"/>
      <c r="AE62" s="162"/>
      <c r="AF62" s="162"/>
      <c r="AG62" s="162"/>
      <c r="AH62" s="162"/>
    </row>
    <row r="63" spans="1:34" ht="105.75" hidden="1" customHeight="1" thickBot="1">
      <c r="A63" s="218" t="s">
        <v>189</v>
      </c>
      <c r="B63" s="219" t="s">
        <v>190</v>
      </c>
      <c r="C63" s="220" t="s">
        <v>158</v>
      </c>
      <c r="D63" s="220" t="s">
        <v>191</v>
      </c>
      <c r="E63" s="220"/>
      <c r="F63" s="221" t="s">
        <v>192</v>
      </c>
      <c r="G63" s="221"/>
      <c r="H63" s="221"/>
      <c r="I63" s="265"/>
      <c r="J63" s="266"/>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162"/>
    </row>
    <row r="64" spans="1:34" ht="57.75" hidden="1" customHeight="1" thickBot="1">
      <c r="A64" s="218" t="s">
        <v>193</v>
      </c>
      <c r="B64" s="219" t="s">
        <v>190</v>
      </c>
      <c r="C64" s="220" t="s">
        <v>157</v>
      </c>
      <c r="D64" s="220" t="s">
        <v>330</v>
      </c>
      <c r="E64" s="220"/>
      <c r="F64" s="221" t="s">
        <v>194</v>
      </c>
      <c r="G64" s="221"/>
      <c r="H64" s="221"/>
      <c r="I64" s="265"/>
      <c r="J64" s="266"/>
      <c r="K64" s="162"/>
      <c r="L64" s="162"/>
      <c r="M64" s="162"/>
      <c r="N64" s="162"/>
      <c r="O64" s="162"/>
      <c r="P64" s="162"/>
      <c r="Q64" s="162"/>
      <c r="R64" s="162"/>
      <c r="S64" s="162"/>
      <c r="T64" s="162"/>
      <c r="U64" s="162"/>
      <c r="V64" s="162"/>
      <c r="W64" s="162"/>
      <c r="X64" s="162"/>
      <c r="Y64" s="162"/>
      <c r="Z64" s="162"/>
      <c r="AA64" s="162"/>
      <c r="AB64" s="162"/>
      <c r="AC64" s="162"/>
      <c r="AD64" s="162"/>
      <c r="AE64" s="162"/>
      <c r="AF64" s="162"/>
      <c r="AG64" s="162"/>
      <c r="AH64" s="162"/>
    </row>
    <row r="65" spans="1:34" ht="39" hidden="1" thickBot="1">
      <c r="A65" s="218" t="s">
        <v>195</v>
      </c>
      <c r="B65" s="219" t="s">
        <v>190</v>
      </c>
      <c r="C65" s="220" t="s">
        <v>156</v>
      </c>
      <c r="D65" s="220" t="s">
        <v>196</v>
      </c>
      <c r="E65" s="220"/>
      <c r="F65" s="221" t="s">
        <v>192</v>
      </c>
      <c r="G65" s="221"/>
      <c r="H65" s="221"/>
      <c r="I65" s="265"/>
      <c r="J65" s="266"/>
      <c r="K65" s="162"/>
      <c r="L65" s="162"/>
      <c r="M65" s="162"/>
      <c r="N65" s="162"/>
      <c r="O65" s="162"/>
      <c r="P65" s="162"/>
      <c r="Q65" s="162"/>
      <c r="R65" s="162"/>
      <c r="S65" s="162"/>
      <c r="T65" s="162"/>
      <c r="U65" s="162"/>
      <c r="V65" s="162"/>
      <c r="W65" s="162"/>
      <c r="X65" s="162"/>
      <c r="Y65" s="162"/>
      <c r="Z65" s="162"/>
      <c r="AA65" s="162"/>
      <c r="AB65" s="162"/>
      <c r="AC65" s="162"/>
      <c r="AD65" s="162"/>
      <c r="AE65" s="162"/>
      <c r="AF65" s="162"/>
      <c r="AG65" s="162"/>
      <c r="AH65" s="162"/>
    </row>
    <row r="66" spans="1:34" ht="13.5" hidden="1" thickBot="1">
      <c r="A66" s="218"/>
      <c r="B66" s="219"/>
      <c r="C66" s="220"/>
      <c r="D66" s="220"/>
      <c r="E66" s="220"/>
      <c r="F66" s="221"/>
      <c r="G66" s="221"/>
      <c r="H66" s="221"/>
      <c r="I66" s="265"/>
      <c r="J66" s="266"/>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row>
    <row r="67" spans="1:34" ht="13.5" hidden="1" customHeight="1" thickBot="1">
      <c r="A67" s="376" t="s">
        <v>159</v>
      </c>
      <c r="B67" s="377"/>
      <c r="C67" s="377"/>
      <c r="D67" s="377"/>
      <c r="E67" s="377"/>
      <c r="F67" s="377"/>
      <c r="G67" s="377"/>
      <c r="H67" s="377"/>
      <c r="I67" s="377"/>
      <c r="J67" s="378"/>
      <c r="K67" s="162"/>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2"/>
    </row>
    <row r="68" spans="1:34" ht="115.5" hidden="1" thickBot="1">
      <c r="A68" s="218" t="s">
        <v>197</v>
      </c>
      <c r="B68" s="219" t="s">
        <v>198</v>
      </c>
      <c r="C68" s="220" t="s">
        <v>160</v>
      </c>
      <c r="D68" s="220" t="s">
        <v>199</v>
      </c>
      <c r="E68" s="220"/>
      <c r="F68" s="221" t="s">
        <v>181</v>
      </c>
      <c r="G68" s="221"/>
      <c r="H68" s="221"/>
      <c r="I68" s="265"/>
      <c r="J68" s="266"/>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row>
    <row r="69" spans="1:34" ht="102.75" hidden="1" thickBot="1">
      <c r="A69" s="218" t="s">
        <v>200</v>
      </c>
      <c r="B69" s="219" t="s">
        <v>198</v>
      </c>
      <c r="C69" s="220" t="s">
        <v>161</v>
      </c>
      <c r="D69" s="220" t="s">
        <v>201</v>
      </c>
      <c r="E69" s="220"/>
      <c r="F69" s="221" t="s">
        <v>181</v>
      </c>
      <c r="G69" s="221"/>
      <c r="H69" s="221"/>
      <c r="I69" s="265"/>
      <c r="J69" s="266"/>
      <c r="K69" s="162"/>
      <c r="L69" s="162"/>
      <c r="M69" s="162"/>
      <c r="N69" s="162"/>
      <c r="O69" s="162"/>
      <c r="P69" s="162"/>
      <c r="Q69" s="162"/>
      <c r="R69" s="162"/>
      <c r="S69" s="162"/>
      <c r="T69" s="162"/>
      <c r="U69" s="162"/>
      <c r="V69" s="162"/>
      <c r="W69" s="162"/>
      <c r="X69" s="162"/>
      <c r="Y69" s="162"/>
      <c r="Z69" s="162"/>
      <c r="AA69" s="162"/>
      <c r="AB69" s="162"/>
      <c r="AC69" s="162"/>
      <c r="AD69" s="162"/>
      <c r="AE69" s="162"/>
      <c r="AF69" s="162"/>
      <c r="AG69" s="162"/>
      <c r="AH69" s="162"/>
    </row>
    <row r="70" spans="1:34" ht="128.25" hidden="1" thickBot="1">
      <c r="A70" s="218" t="s">
        <v>202</v>
      </c>
      <c r="B70" s="219" t="s">
        <v>198</v>
      </c>
      <c r="C70" s="220" t="s">
        <v>162</v>
      </c>
      <c r="D70" s="220" t="s">
        <v>203</v>
      </c>
      <c r="E70" s="220"/>
      <c r="F70" s="221" t="s">
        <v>181</v>
      </c>
      <c r="G70" s="221"/>
      <c r="H70" s="221"/>
      <c r="I70" s="265"/>
      <c r="J70" s="266"/>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row>
    <row r="71" spans="1:34" ht="102.75" hidden="1" thickBot="1">
      <c r="A71" s="218" t="s">
        <v>204</v>
      </c>
      <c r="B71" s="219" t="s">
        <v>198</v>
      </c>
      <c r="C71" s="220" t="s">
        <v>163</v>
      </c>
      <c r="D71" s="231" t="s">
        <v>205</v>
      </c>
      <c r="E71" s="231"/>
      <c r="F71" s="221" t="s">
        <v>181</v>
      </c>
      <c r="G71" s="221"/>
      <c r="H71" s="221"/>
      <c r="I71" s="265"/>
      <c r="J71" s="266"/>
      <c r="K71" s="162"/>
      <c r="L71" s="162"/>
      <c r="M71" s="162"/>
      <c r="N71" s="162"/>
      <c r="O71" s="162"/>
      <c r="P71" s="162"/>
      <c r="Q71" s="162"/>
      <c r="R71" s="162"/>
      <c r="S71" s="162"/>
      <c r="T71" s="162"/>
      <c r="U71" s="162"/>
      <c r="V71" s="162"/>
      <c r="W71" s="162"/>
      <c r="X71" s="162"/>
      <c r="Y71" s="162"/>
      <c r="Z71" s="162"/>
      <c r="AA71" s="162"/>
      <c r="AB71" s="162"/>
      <c r="AC71" s="162"/>
      <c r="AD71" s="162"/>
      <c r="AE71" s="162"/>
      <c r="AF71" s="162"/>
      <c r="AG71" s="162"/>
      <c r="AH71" s="162"/>
    </row>
    <row r="72" spans="1:34" ht="192" hidden="1" thickBot="1">
      <c r="A72" s="218" t="s">
        <v>206</v>
      </c>
      <c r="B72" s="219" t="s">
        <v>198</v>
      </c>
      <c r="C72" s="220" t="s">
        <v>164</v>
      </c>
      <c r="D72" s="220" t="s">
        <v>207</v>
      </c>
      <c r="E72" s="220"/>
      <c r="F72" s="221" t="s">
        <v>181</v>
      </c>
      <c r="G72" s="221"/>
      <c r="H72" s="221"/>
      <c r="I72" s="265"/>
      <c r="J72" s="266"/>
      <c r="K72" s="162"/>
      <c r="L72" s="162"/>
      <c r="M72" s="162"/>
      <c r="N72" s="162"/>
      <c r="O72" s="162"/>
      <c r="P72" s="162"/>
      <c r="Q72" s="162"/>
      <c r="R72" s="162"/>
      <c r="S72" s="162"/>
      <c r="T72" s="162"/>
      <c r="U72" s="162"/>
      <c r="V72" s="162"/>
      <c r="W72" s="162"/>
      <c r="X72" s="162"/>
      <c r="Y72" s="162"/>
      <c r="Z72" s="162"/>
      <c r="AA72" s="162"/>
      <c r="AB72" s="162"/>
      <c r="AC72" s="162"/>
      <c r="AD72" s="162"/>
      <c r="AE72" s="162"/>
      <c r="AF72" s="162"/>
      <c r="AG72" s="162"/>
      <c r="AH72" s="162"/>
    </row>
    <row r="73" spans="1:34" ht="13.5" hidden="1" thickBot="1">
      <c r="A73" s="267"/>
      <c r="B73" s="267"/>
      <c r="C73" s="268"/>
      <c r="D73" s="268"/>
      <c r="E73" s="268"/>
      <c r="F73" s="269"/>
      <c r="G73" s="269"/>
      <c r="H73" s="269"/>
      <c r="I73" s="269"/>
      <c r="J73" s="267"/>
      <c r="K73" s="162"/>
      <c r="L73" s="162"/>
      <c r="M73" s="162"/>
      <c r="N73" s="162"/>
      <c r="O73" s="162"/>
      <c r="P73" s="162"/>
      <c r="Q73" s="162"/>
      <c r="R73" s="162"/>
      <c r="S73" s="162"/>
      <c r="T73" s="162"/>
      <c r="U73" s="162"/>
      <c r="V73" s="162"/>
      <c r="W73" s="162"/>
      <c r="X73" s="162"/>
      <c r="Y73" s="162"/>
      <c r="Z73" s="162"/>
      <c r="AA73" s="162"/>
      <c r="AB73" s="162"/>
      <c r="AC73" s="162"/>
      <c r="AD73" s="162"/>
      <c r="AE73" s="162"/>
      <c r="AF73" s="162"/>
      <c r="AG73" s="162"/>
      <c r="AH73" s="162"/>
    </row>
    <row r="74" spans="1:34" ht="13.5" hidden="1" customHeight="1" thickBot="1">
      <c r="A74" s="373" t="s">
        <v>208</v>
      </c>
      <c r="B74" s="374"/>
      <c r="C74" s="374"/>
      <c r="D74" s="374"/>
      <c r="E74" s="374"/>
      <c r="F74" s="374"/>
      <c r="G74" s="374"/>
      <c r="H74" s="374"/>
      <c r="I74" s="374"/>
      <c r="J74" s="375"/>
      <c r="K74" s="162"/>
      <c r="L74" s="162"/>
      <c r="M74" s="162"/>
      <c r="N74" s="162"/>
      <c r="O74" s="162"/>
      <c r="P74" s="162"/>
      <c r="Q74" s="162"/>
      <c r="R74" s="162"/>
      <c r="S74" s="162"/>
      <c r="T74" s="162"/>
      <c r="U74" s="162"/>
      <c r="V74" s="162"/>
      <c r="W74" s="162"/>
      <c r="X74" s="162"/>
      <c r="Y74" s="162"/>
      <c r="Z74" s="162"/>
      <c r="AA74" s="162"/>
      <c r="AB74" s="162"/>
      <c r="AC74" s="162"/>
      <c r="AD74" s="162"/>
      <c r="AE74" s="162"/>
      <c r="AF74" s="162"/>
      <c r="AG74" s="162"/>
      <c r="AH74" s="162"/>
    </row>
    <row r="75" spans="1:34" ht="192" hidden="1" thickBot="1">
      <c r="A75" s="222" t="s">
        <v>209</v>
      </c>
      <c r="B75" s="226" t="s">
        <v>38</v>
      </c>
      <c r="C75" s="223" t="s">
        <v>166</v>
      </c>
      <c r="D75" s="223" t="s">
        <v>210</v>
      </c>
      <c r="E75" s="223"/>
      <c r="F75" s="225" t="s">
        <v>181</v>
      </c>
      <c r="G75" s="225"/>
      <c r="H75" s="225"/>
      <c r="I75" s="270"/>
      <c r="J75" s="271"/>
      <c r="K75" s="162"/>
      <c r="L75" s="162"/>
      <c r="M75" s="162"/>
      <c r="N75" s="162"/>
      <c r="O75" s="162"/>
      <c r="P75" s="162"/>
      <c r="Q75" s="162"/>
      <c r="R75" s="162"/>
      <c r="S75" s="162"/>
      <c r="T75" s="162"/>
      <c r="U75" s="162"/>
      <c r="V75" s="162"/>
      <c r="W75" s="162"/>
      <c r="X75" s="162"/>
      <c r="Y75" s="162"/>
      <c r="Z75" s="162"/>
      <c r="AA75" s="162"/>
      <c r="AB75" s="162"/>
      <c r="AC75" s="162"/>
      <c r="AD75" s="162"/>
      <c r="AE75" s="162"/>
      <c r="AF75" s="162"/>
      <c r="AG75" s="162"/>
      <c r="AH75" s="162"/>
    </row>
    <row r="76" spans="1:34" ht="128.25" hidden="1" thickBot="1">
      <c r="A76" s="222" t="s">
        <v>211</v>
      </c>
      <c r="B76" s="226" t="s">
        <v>38</v>
      </c>
      <c r="C76" s="223" t="s">
        <v>167</v>
      </c>
      <c r="D76" s="223" t="s">
        <v>212</v>
      </c>
      <c r="E76" s="223"/>
      <c r="F76" s="225" t="s">
        <v>181</v>
      </c>
      <c r="G76" s="225"/>
      <c r="H76" s="225"/>
      <c r="I76" s="270"/>
      <c r="J76" s="271"/>
      <c r="K76" s="162"/>
      <c r="L76" s="162"/>
      <c r="M76" s="162"/>
      <c r="N76" s="162"/>
      <c r="O76" s="162"/>
      <c r="P76" s="162"/>
      <c r="Q76" s="162"/>
      <c r="R76" s="162"/>
      <c r="S76" s="162"/>
      <c r="T76" s="162"/>
      <c r="U76" s="162"/>
      <c r="V76" s="162"/>
      <c r="W76" s="162"/>
      <c r="X76" s="162"/>
      <c r="Y76" s="162"/>
      <c r="Z76" s="162"/>
      <c r="AA76" s="162"/>
      <c r="AB76" s="162"/>
      <c r="AC76" s="162"/>
      <c r="AD76" s="162"/>
      <c r="AE76" s="162"/>
      <c r="AF76" s="162"/>
      <c r="AG76" s="162"/>
      <c r="AH76" s="162"/>
    </row>
    <row r="77" spans="1:34" ht="179.25" hidden="1" thickBot="1">
      <c r="A77" s="222" t="s">
        <v>213</v>
      </c>
      <c r="B77" s="226" t="s">
        <v>38</v>
      </c>
      <c r="C77" s="223" t="s">
        <v>168</v>
      </c>
      <c r="D77" s="223" t="s">
        <v>214</v>
      </c>
      <c r="E77" s="223"/>
      <c r="F77" s="225" t="s">
        <v>181</v>
      </c>
      <c r="G77" s="225"/>
      <c r="H77" s="225"/>
      <c r="I77" s="270"/>
      <c r="J77" s="271"/>
      <c r="K77" s="162"/>
      <c r="L77" s="162"/>
      <c r="M77" s="162"/>
      <c r="N77" s="162"/>
      <c r="O77" s="162"/>
      <c r="P77" s="162"/>
      <c r="Q77" s="162"/>
      <c r="R77" s="162"/>
      <c r="S77" s="162"/>
      <c r="T77" s="162"/>
      <c r="U77" s="162"/>
      <c r="V77" s="162"/>
      <c r="W77" s="162"/>
      <c r="X77" s="162"/>
      <c r="Y77" s="162"/>
      <c r="Z77" s="162"/>
      <c r="AA77" s="162"/>
      <c r="AB77" s="162"/>
      <c r="AC77" s="162"/>
      <c r="AD77" s="162"/>
      <c r="AE77" s="162"/>
      <c r="AF77" s="162"/>
      <c r="AG77" s="162"/>
      <c r="AH77" s="162"/>
    </row>
    <row r="78" spans="1:34" ht="13.5" hidden="1" thickBot="1">
      <c r="A78" s="222"/>
      <c r="B78" s="226"/>
      <c r="C78" s="223"/>
      <c r="D78" s="223"/>
      <c r="E78" s="223"/>
      <c r="F78" s="225"/>
      <c r="G78" s="225"/>
      <c r="H78" s="225"/>
      <c r="I78" s="270"/>
      <c r="J78" s="271"/>
      <c r="K78" s="162"/>
      <c r="L78" s="162"/>
      <c r="M78" s="162"/>
      <c r="N78" s="162"/>
      <c r="O78" s="162"/>
      <c r="P78" s="162"/>
      <c r="Q78" s="162"/>
      <c r="R78" s="162"/>
      <c r="S78" s="162"/>
      <c r="T78" s="162"/>
      <c r="U78" s="162"/>
      <c r="V78" s="162"/>
      <c r="W78" s="162"/>
      <c r="X78" s="162"/>
      <c r="Y78" s="162"/>
      <c r="Z78" s="162"/>
      <c r="AA78" s="162"/>
      <c r="AB78" s="162"/>
      <c r="AC78" s="162"/>
      <c r="AD78" s="162"/>
      <c r="AE78" s="162"/>
      <c r="AF78" s="162"/>
      <c r="AG78" s="162"/>
      <c r="AH78" s="162"/>
    </row>
    <row r="79" spans="1:34" ht="13.5" hidden="1" thickBot="1">
      <c r="A79" s="222"/>
      <c r="B79" s="226"/>
      <c r="C79" s="223"/>
      <c r="D79" s="223"/>
      <c r="E79" s="223"/>
      <c r="F79" s="225"/>
      <c r="G79" s="225"/>
      <c r="H79" s="225"/>
      <c r="I79" s="270"/>
      <c r="J79" s="271"/>
      <c r="K79" s="162"/>
      <c r="L79" s="162"/>
      <c r="M79" s="162"/>
      <c r="N79" s="162"/>
      <c r="O79" s="162"/>
      <c r="P79" s="162"/>
      <c r="Q79" s="162"/>
      <c r="R79" s="162"/>
      <c r="S79" s="162"/>
      <c r="T79" s="162"/>
      <c r="U79" s="162"/>
      <c r="V79" s="162"/>
      <c r="W79" s="162"/>
      <c r="X79" s="162"/>
      <c r="Y79" s="162"/>
      <c r="Z79" s="162"/>
      <c r="AA79" s="162"/>
      <c r="AB79" s="162"/>
      <c r="AC79" s="162"/>
      <c r="AD79" s="162"/>
      <c r="AE79" s="162"/>
      <c r="AF79" s="162"/>
      <c r="AG79" s="162"/>
      <c r="AH79" s="162"/>
    </row>
    <row r="80" spans="1:34" ht="13.5" hidden="1" customHeight="1" thickBot="1">
      <c r="A80" s="373" t="s">
        <v>215</v>
      </c>
      <c r="B80" s="374"/>
      <c r="C80" s="374"/>
      <c r="D80" s="374"/>
      <c r="E80" s="374"/>
      <c r="F80" s="374"/>
      <c r="G80" s="374"/>
      <c r="H80" s="374"/>
      <c r="I80" s="374"/>
      <c r="J80" s="375"/>
      <c r="K80" s="162"/>
      <c r="L80" s="162"/>
      <c r="M80" s="162"/>
      <c r="N80" s="162"/>
      <c r="O80" s="162"/>
      <c r="P80" s="162"/>
      <c r="Q80" s="162"/>
      <c r="R80" s="162"/>
      <c r="S80" s="162"/>
      <c r="T80" s="162"/>
      <c r="U80" s="162"/>
      <c r="V80" s="162"/>
      <c r="W80" s="162"/>
      <c r="X80" s="162"/>
      <c r="Y80" s="162"/>
      <c r="Z80" s="162"/>
      <c r="AA80" s="162"/>
      <c r="AB80" s="162"/>
      <c r="AC80" s="162"/>
      <c r="AD80" s="162"/>
      <c r="AE80" s="162"/>
      <c r="AF80" s="162"/>
      <c r="AG80" s="162"/>
      <c r="AH80" s="162"/>
    </row>
    <row r="81" spans="1:34" ht="42" hidden="1" customHeight="1" thickBot="1">
      <c r="A81" s="222" t="s">
        <v>216</v>
      </c>
      <c r="B81" s="226" t="s">
        <v>125</v>
      </c>
      <c r="C81" s="227" t="s">
        <v>170</v>
      </c>
      <c r="D81" s="223" t="s">
        <v>217</v>
      </c>
      <c r="E81" s="223"/>
      <c r="F81" s="225" t="s">
        <v>181</v>
      </c>
      <c r="G81" s="225"/>
      <c r="H81" s="225"/>
      <c r="I81" s="270"/>
      <c r="J81" s="271"/>
      <c r="K81" s="162"/>
      <c r="L81" s="162"/>
      <c r="M81" s="162"/>
      <c r="N81" s="162"/>
      <c r="O81" s="162"/>
      <c r="P81" s="162"/>
      <c r="Q81" s="162"/>
      <c r="R81" s="162"/>
      <c r="S81" s="162"/>
      <c r="T81" s="162"/>
      <c r="U81" s="162"/>
      <c r="V81" s="162"/>
      <c r="W81" s="162"/>
      <c r="X81" s="162"/>
      <c r="Y81" s="162"/>
      <c r="Z81" s="162"/>
      <c r="AA81" s="162"/>
      <c r="AB81" s="162"/>
      <c r="AC81" s="162"/>
      <c r="AD81" s="162"/>
      <c r="AE81" s="162"/>
      <c r="AF81" s="162"/>
      <c r="AG81" s="162"/>
      <c r="AH81" s="162"/>
    </row>
    <row r="82" spans="1:34" ht="57" hidden="1" customHeight="1" thickBot="1">
      <c r="A82" s="222" t="s">
        <v>218</v>
      </c>
      <c r="B82" s="226" t="s">
        <v>125</v>
      </c>
      <c r="C82" s="227" t="s">
        <v>171</v>
      </c>
      <c r="D82" s="223" t="s">
        <v>219</v>
      </c>
      <c r="E82" s="223"/>
      <c r="F82" s="225" t="s">
        <v>181</v>
      </c>
      <c r="G82" s="225"/>
      <c r="H82" s="225"/>
      <c r="I82" s="270"/>
      <c r="J82" s="271"/>
      <c r="K82" s="162"/>
      <c r="L82" s="162"/>
      <c r="M82" s="162"/>
      <c r="N82" s="162"/>
      <c r="O82" s="162"/>
      <c r="P82" s="162"/>
      <c r="Q82" s="162"/>
      <c r="R82" s="162"/>
      <c r="S82" s="162"/>
      <c r="T82" s="162"/>
      <c r="U82" s="162"/>
      <c r="V82" s="162"/>
      <c r="W82" s="162"/>
      <c r="X82" s="162"/>
      <c r="Y82" s="162"/>
      <c r="Z82" s="162"/>
      <c r="AA82" s="162"/>
      <c r="AB82" s="162"/>
      <c r="AC82" s="162"/>
      <c r="AD82" s="162"/>
      <c r="AE82" s="162"/>
      <c r="AF82" s="162"/>
      <c r="AG82" s="162"/>
      <c r="AH82" s="162"/>
    </row>
    <row r="83" spans="1:34" ht="28.5" hidden="1" customHeight="1" thickBot="1">
      <c r="A83" s="222" t="s">
        <v>220</v>
      </c>
      <c r="B83" s="226" t="s">
        <v>125</v>
      </c>
      <c r="C83" s="227" t="s">
        <v>172</v>
      </c>
      <c r="D83" s="223" t="s">
        <v>221</v>
      </c>
      <c r="E83" s="223"/>
      <c r="F83" s="225" t="s">
        <v>181</v>
      </c>
      <c r="G83" s="225"/>
      <c r="H83" s="225"/>
      <c r="I83" s="270"/>
      <c r="J83" s="271"/>
      <c r="K83" s="162"/>
      <c r="L83" s="162"/>
      <c r="M83" s="162"/>
      <c r="N83" s="162"/>
      <c r="O83" s="162"/>
      <c r="P83" s="162"/>
      <c r="Q83" s="162"/>
      <c r="R83" s="162"/>
      <c r="S83" s="162"/>
      <c r="T83" s="162"/>
      <c r="U83" s="162"/>
      <c r="V83" s="162"/>
      <c r="W83" s="162"/>
      <c r="X83" s="162"/>
      <c r="Y83" s="162"/>
      <c r="Z83" s="162"/>
      <c r="AA83" s="162"/>
      <c r="AB83" s="162"/>
      <c r="AC83" s="162"/>
      <c r="AD83" s="162"/>
      <c r="AE83" s="162"/>
      <c r="AF83" s="162"/>
      <c r="AG83" s="162"/>
      <c r="AH83" s="162"/>
    </row>
    <row r="84" spans="1:34" ht="56.25" hidden="1" customHeight="1" thickBot="1">
      <c r="A84" s="222" t="s">
        <v>222</v>
      </c>
      <c r="B84" s="226" t="s">
        <v>125</v>
      </c>
      <c r="C84" s="223" t="s">
        <v>173</v>
      </c>
      <c r="D84" s="227" t="s">
        <v>223</v>
      </c>
      <c r="E84" s="227"/>
      <c r="F84" s="225" t="s">
        <v>181</v>
      </c>
      <c r="G84" s="225"/>
      <c r="H84" s="225"/>
      <c r="I84" s="270"/>
      <c r="J84" s="271"/>
      <c r="K84" s="162"/>
      <c r="L84" s="162"/>
      <c r="M84" s="162"/>
      <c r="N84" s="162"/>
      <c r="O84" s="162"/>
      <c r="P84" s="162"/>
      <c r="Q84" s="162"/>
      <c r="R84" s="162"/>
      <c r="S84" s="162"/>
      <c r="T84" s="162"/>
      <c r="U84" s="162"/>
      <c r="V84" s="162"/>
      <c r="W84" s="162"/>
      <c r="X84" s="162"/>
      <c r="Y84" s="162"/>
      <c r="Z84" s="162"/>
      <c r="AA84" s="162"/>
      <c r="AB84" s="162"/>
      <c r="AC84" s="162"/>
      <c r="AD84" s="162"/>
      <c r="AE84" s="162"/>
      <c r="AF84" s="162"/>
      <c r="AG84" s="162"/>
      <c r="AH84" s="162"/>
    </row>
    <row r="85" spans="1:34" ht="99" hidden="1" customHeight="1" thickBot="1">
      <c r="A85" s="222" t="s">
        <v>224</v>
      </c>
      <c r="B85" s="226" t="s">
        <v>125</v>
      </c>
      <c r="C85" s="223" t="s">
        <v>174</v>
      </c>
      <c r="D85" s="227" t="s">
        <v>225</v>
      </c>
      <c r="E85" s="227"/>
      <c r="F85" s="225" t="s">
        <v>181</v>
      </c>
      <c r="G85" s="225"/>
      <c r="H85" s="225"/>
      <c r="I85" s="270"/>
      <c r="J85" s="271"/>
      <c r="K85" s="162"/>
      <c r="L85" s="162"/>
      <c r="M85" s="162"/>
      <c r="N85" s="162"/>
      <c r="O85" s="162"/>
      <c r="P85" s="162"/>
      <c r="Q85" s="162"/>
      <c r="R85" s="162"/>
      <c r="S85" s="162"/>
      <c r="T85" s="162"/>
      <c r="U85" s="162"/>
      <c r="V85" s="162"/>
      <c r="W85" s="162"/>
      <c r="X85" s="162"/>
      <c r="Y85" s="162"/>
      <c r="Z85" s="162"/>
      <c r="AA85" s="162"/>
      <c r="AB85" s="162"/>
      <c r="AC85" s="162"/>
      <c r="AD85" s="162"/>
      <c r="AE85" s="162"/>
      <c r="AF85" s="162"/>
      <c r="AG85" s="162"/>
      <c r="AH85" s="162"/>
    </row>
    <row r="86" spans="1:34" ht="153.75" hidden="1" thickBot="1">
      <c r="A86" s="222" t="s">
        <v>226</v>
      </c>
      <c r="B86" s="226" t="s">
        <v>125</v>
      </c>
      <c r="C86" s="223" t="s">
        <v>175</v>
      </c>
      <c r="D86" s="227" t="s">
        <v>227</v>
      </c>
      <c r="E86" s="227"/>
      <c r="F86" s="225" t="s">
        <v>181</v>
      </c>
      <c r="G86" s="225"/>
      <c r="H86" s="225"/>
      <c r="I86" s="270"/>
      <c r="J86" s="271"/>
      <c r="K86" s="162"/>
      <c r="L86" s="162"/>
      <c r="M86" s="162"/>
      <c r="N86" s="162"/>
      <c r="O86" s="162"/>
      <c r="P86" s="162"/>
      <c r="Q86" s="162"/>
      <c r="R86" s="162"/>
      <c r="S86" s="162"/>
      <c r="T86" s="162"/>
      <c r="U86" s="162"/>
      <c r="V86" s="162"/>
      <c r="W86" s="162"/>
      <c r="X86" s="162"/>
      <c r="Y86" s="162"/>
      <c r="Z86" s="162"/>
      <c r="AA86" s="162"/>
      <c r="AB86" s="162"/>
      <c r="AC86" s="162"/>
      <c r="AD86" s="162"/>
      <c r="AE86" s="162"/>
      <c r="AF86" s="162"/>
      <c r="AG86" s="162"/>
      <c r="AH86" s="162"/>
    </row>
    <row r="87" spans="1:34" ht="13.5" hidden="1" thickBot="1">
      <c r="A87" s="222"/>
      <c r="B87" s="226"/>
      <c r="C87" s="223"/>
      <c r="D87" s="223"/>
      <c r="E87" s="223"/>
      <c r="F87" s="225"/>
      <c r="G87" s="225"/>
      <c r="H87" s="225"/>
      <c r="I87" s="270"/>
      <c r="J87" s="271"/>
      <c r="K87" s="162"/>
      <c r="L87" s="162"/>
      <c r="M87" s="162"/>
      <c r="N87" s="162"/>
      <c r="O87" s="162"/>
      <c r="P87" s="162"/>
      <c r="Q87" s="162"/>
      <c r="R87" s="162"/>
      <c r="S87" s="162"/>
      <c r="T87" s="162"/>
      <c r="U87" s="162"/>
      <c r="V87" s="162"/>
      <c r="W87" s="162"/>
      <c r="X87" s="162"/>
      <c r="Y87" s="162"/>
      <c r="Z87" s="162"/>
      <c r="AA87" s="162"/>
      <c r="AB87" s="162"/>
      <c r="AC87" s="162"/>
      <c r="AD87" s="162"/>
      <c r="AE87" s="162"/>
      <c r="AF87" s="162"/>
      <c r="AG87" s="162"/>
      <c r="AH87" s="162"/>
    </row>
    <row r="88" spans="1:34" hidden="1"/>
    <row r="89" spans="1:34" hidden="1"/>
    <row r="90" spans="1:34" hidden="1"/>
    <row r="91" spans="1:34" hidden="1"/>
    <row r="92" spans="1:34" hidden="1"/>
    <row r="93" spans="1:34" hidden="1"/>
    <row r="94" spans="1:34" hidden="1"/>
    <row r="95" spans="1:34" hidden="1"/>
    <row r="96" spans="1:34" hidden="1">
      <c r="C96" s="33" t="str">
        <f>CONCATENATE('4. Light Project Activities'!A18," ",'4. Light Project Activities'!B18)</f>
        <v>1. Project management</v>
      </c>
    </row>
    <row r="97" spans="3:4" hidden="1">
      <c r="C97" s="33" t="str">
        <f>CONCATENATE('4. Light Project Activities'!A19," ",'4. Light Project Activities'!B19)</f>
        <v>2. Communication</v>
      </c>
      <c r="D97" s="33">
        <f>LEN(C16)</f>
        <v>110</v>
      </c>
    </row>
    <row r="98" spans="3:4" hidden="1">
      <c r="C98" s="33" t="str">
        <f>CONCATENATE('4. Light Project Activities'!A20," ",'4. Light Project Activities'!B20)</f>
        <v>3. Cooperation activity 1</v>
      </c>
      <c r="D98" s="33">
        <f>LEN(C68)</f>
        <v>110</v>
      </c>
    </row>
    <row r="99" spans="3:4" hidden="1">
      <c r="C99" s="33" t="str">
        <f>CONCATENATE('4. Light Project Activities'!A21," ",'4. Light Project Activities'!B21)</f>
        <v>4. Cooperation activity 2</v>
      </c>
    </row>
    <row r="100" spans="3:4" hidden="1">
      <c r="C100" s="33" t="str">
        <f>CONCATENATE('4. Light Project Activities'!A22," ",'4. Light Project Activities'!B22)</f>
        <v>5. Cooperation activity 3</v>
      </c>
    </row>
    <row r="101" spans="3:4" hidden="1">
      <c r="C101" s="33" t="str">
        <f>CONCATENATE('4. Light Project Activities'!A23," ",'4. Light Project Activities'!B23)</f>
        <v>6. etc.</v>
      </c>
    </row>
    <row r="102" spans="3:4" hidden="1">
      <c r="C102" s="33" t="str">
        <f>CONCATENATE('4. Light Project Activities'!A24," ",'4. Light Project Activities'!B24)</f>
        <v xml:space="preserve">7. </v>
      </c>
    </row>
    <row r="103" spans="3:4" hidden="1">
      <c r="C103" s="33" t="str">
        <f>CONCATENATE('4. Light Project Activities'!A25," ",'4. Light Project Activities'!B25)</f>
        <v xml:space="preserve">8. </v>
      </c>
    </row>
    <row r="104" spans="3:4" hidden="1">
      <c r="C104" s="33" t="str">
        <f>CONCATENATE('4. Light Project Activities'!A26," ",'4. Light Project Activities'!B26)</f>
        <v xml:space="preserve">9. </v>
      </c>
    </row>
    <row r="105" spans="3:4" hidden="1">
      <c r="C105" s="33" t="str">
        <f>CONCATENATE('4. Light Project Activities'!A27," ",'4. Light Project Activities'!B27)</f>
        <v xml:space="preserve">10. </v>
      </c>
    </row>
    <row r="106" spans="3:4" hidden="1">
      <c r="C106" s="33" t="str">
        <f>CONCATENATE('4. Light Project Activities'!A28," ",'4. Light Project Activities'!B28)</f>
        <v xml:space="preserve">11. </v>
      </c>
    </row>
    <row r="107" spans="3:4" hidden="1">
      <c r="C107" s="33" t="str">
        <f>CONCATENATE('4. Light Project Activities'!A29," ",'4. Light Project Activities'!B29)</f>
        <v xml:space="preserve">12. </v>
      </c>
    </row>
    <row r="108" spans="3:4" hidden="1"/>
  </sheetData>
  <sheetProtection selectLockedCells="1"/>
  <mergeCells count="14">
    <mergeCell ref="A1:I1"/>
    <mergeCell ref="A6:I6"/>
    <mergeCell ref="A5:I5"/>
    <mergeCell ref="A3:B3"/>
    <mergeCell ref="C3:I3"/>
    <mergeCell ref="A15:I15"/>
    <mergeCell ref="A80:J80"/>
    <mergeCell ref="A62:J62"/>
    <mergeCell ref="A26:I26"/>
    <mergeCell ref="A8:I8"/>
    <mergeCell ref="A50:I50"/>
    <mergeCell ref="A36:I36"/>
    <mergeCell ref="A67:J67"/>
    <mergeCell ref="A74:J74"/>
  </mergeCells>
  <phoneticPr fontId="3" type="noConversion"/>
  <conditionalFormatting sqref="A50:E50">
    <cfRule type="cellIs" dxfId="61" priority="167" stopIfTrue="1" operator="notEqual">
      <formula>M$50</formula>
    </cfRule>
  </conditionalFormatting>
  <conditionalFormatting sqref="A8:I8">
    <cfRule type="cellIs" dxfId="60" priority="147" stopIfTrue="1" operator="notEqual">
      <formula>$J$8</formula>
    </cfRule>
  </conditionalFormatting>
  <conditionalFormatting sqref="A15:I15">
    <cfRule type="cellIs" dxfId="59" priority="1" stopIfTrue="1" operator="notEqual">
      <formula>$J$26</formula>
    </cfRule>
  </conditionalFormatting>
  <conditionalFormatting sqref="A26:I26">
    <cfRule type="cellIs" dxfId="58" priority="148" stopIfTrue="1" operator="notEqual">
      <formula>$J$26</formula>
    </cfRule>
  </conditionalFormatting>
  <conditionalFormatting sqref="A36:I36">
    <cfRule type="cellIs" dxfId="57" priority="4" stopIfTrue="1" operator="notEqual">
      <formula>$J$26</formula>
    </cfRule>
  </conditionalFormatting>
  <conditionalFormatting sqref="F50:I50">
    <cfRule type="cellIs" dxfId="56" priority="6" stopIfTrue="1" operator="notEqual">
      <formula>P$50</formula>
    </cfRule>
  </conditionalFormatting>
  <dataValidations count="13">
    <dataValidation type="decimal" operator="lessThan" allowBlank="1" showInputMessage="1" showErrorMessage="1" sqref="G57:H57 G55:H55 G53:H53 G31:H31 G9:H9 G11:H11 G13:H13 G59:H59 G27:H27 G51:H51 G29:H29 G37:H37 G41:H41 G39:H39 G43:H48 G16:H16 G20:H20 G18:H18 G22:H24" xr:uid="{18896D08-65C7-48EE-A413-D516AB3978FB}">
      <formula1>99999999</formula1>
    </dataValidation>
    <dataValidation type="textLength" operator="lessThanOrEqual" allowBlank="1" showInputMessage="1" showErrorMessage="1" sqref="J59 J57 J55 J51 J53" xr:uid="{AE5CD3C8-6557-41A1-B3C0-24C893114665}">
      <formula1>80</formula1>
    </dataValidation>
    <dataValidation type="textLength" allowBlank="1" showInputMessage="1" showErrorMessage="1" sqref="C57:D57 C53 C59:D59 C55:D55 C51" xr:uid="{62D812C6-A14E-41B7-960A-C834924A9F9D}">
      <formula1>0</formula1>
      <formula2>120</formula2>
    </dataValidation>
    <dataValidation type="textLength" operator="lessThanOrEqual" allowBlank="1" showInputMessage="1" showErrorMessage="1" sqref="B59 B57 B51 B53 B55" xr:uid="{58D4034F-1E98-43B8-A8D6-32454D6708E8}">
      <formula1>30</formula1>
    </dataValidation>
    <dataValidation type="textLength" operator="lessThanOrEqual" allowBlank="1" showInputMessage="1" showErrorMessage="1" sqref="F59 F57 F51 F55 F53" xr:uid="{9FDA6150-418E-4781-A1E7-A200640D3176}">
      <formula1>20</formula1>
    </dataValidation>
    <dataValidation type="textLength" operator="lessThanOrEqual" allowBlank="1" showInputMessage="1" showErrorMessage="1" sqref="I9 I11 I13 I27 I29 I31 I37 I41 I51 I53 I55 I57 I59 I43:I48 I39 I16 I20 I22:I24 I18" xr:uid="{70867EC5-775F-41B7-A468-25356193A718}">
      <formula1>500</formula1>
    </dataValidation>
    <dataValidation type="list" allowBlank="1" showInputMessage="1" showErrorMessage="1" sqref="C11 C9 C13" xr:uid="{53E79EF8-52FA-4A64-87B2-A8A12EE6A3AB}">
      <formula1>$C$63:$C$66</formula1>
    </dataValidation>
    <dataValidation type="list" allowBlank="1" showInputMessage="1" showErrorMessage="1" sqref="E9 E11 E13 E27 E29 E31 E37 E39 E41 E43 E45 E47 E51 E53 E55 E57 E59" xr:uid="{95E21C0D-0572-44C5-B8F4-54A99EE90F6C}">
      <formula1>$C$96:$C$107</formula1>
    </dataValidation>
    <dataValidation type="list" allowBlank="1" showInputMessage="1" showErrorMessage="1" sqref="C16 C18 C20 C22 C24" xr:uid="{035A2FC0-19F5-43CC-9543-B1D82A72F1A5}">
      <formula1>$C$68:$C$72</formula1>
    </dataValidation>
    <dataValidation type="list" allowBlank="1" showInputMessage="1" showErrorMessage="1" sqref="C37 C39 C41 C43 C45 C47" xr:uid="{DD8542F0-ADF4-4EDE-8C56-A9B8CCB06150}">
      <formula1>$C$81:$C$87</formula1>
    </dataValidation>
    <dataValidation type="list" allowBlank="1" showInputMessage="1" showErrorMessage="1" sqref="C27 C29 C31" xr:uid="{BA4888F5-BE62-44D2-8664-78FF0511DCCE}">
      <formula1>$C$75:$C$78</formula1>
    </dataValidation>
    <dataValidation type="textLength" allowBlank="1" showInputMessage="1" showErrorMessage="1" sqref="D53" xr:uid="{F4C3D184-B22A-4E8D-BBEB-102A0F58E7DC}">
      <formula1>0</formula1>
      <formula2>500</formula2>
    </dataValidation>
    <dataValidation type="textLength" allowBlank="1" showInputMessage="1" showErrorMessage="1" sqref="D51" xr:uid="{DC2AE222-C48A-45EF-B716-CD18BF11D83D}">
      <formula1>0</formula1>
      <formula2>350</formula2>
    </dataValidation>
  </dataValidations>
  <pageMargins left="0.27559055118110237" right="0.23622047244094491" top="0.78740157480314965" bottom="0.31496062992125984" header="0.31496062992125984" footer="0.11811023622047245"/>
  <pageSetup scale="98" fitToHeight="7" orientation="landscape" horizontalDpi="300" verticalDpi="300" r:id="rId1"/>
  <headerFooter>
    <oddFooter xml:space="preserve">&amp;C&amp;"Arial,Italic"&amp;8&amp;A&amp;R&amp;"Arial,Italic"&amp;8Page &amp;P of &amp;N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7C2AF-E8CE-4C8C-BC8F-0E70075CD7B1}">
  <sheetPr>
    <pageSetUpPr fitToPage="1"/>
  </sheetPr>
  <dimension ref="A1:AE132"/>
  <sheetViews>
    <sheetView zoomScaleNormal="100" workbookViewId="0">
      <selection activeCell="N6" sqref="N6"/>
    </sheetView>
  </sheetViews>
  <sheetFormatPr defaultRowHeight="12.75"/>
  <cols>
    <col min="1" max="1" width="2.85546875" style="47" customWidth="1"/>
    <col min="2" max="2" width="45.7109375" style="28" customWidth="1"/>
    <col min="3" max="3" width="0.5703125" style="41" customWidth="1"/>
    <col min="4" max="4" width="45.7109375" style="28" customWidth="1"/>
    <col min="5" max="5" width="0.5703125" style="41" customWidth="1"/>
    <col min="6" max="6" width="30.7109375" style="28" customWidth="1"/>
    <col min="7" max="7" width="0.5703125" style="41" customWidth="1"/>
    <col min="8" max="8" width="16.5703125" style="28" customWidth="1"/>
    <col min="9" max="9" width="0.5703125" style="41" customWidth="1"/>
    <col min="10" max="10" width="10.7109375" style="28" customWidth="1"/>
    <col min="11" max="11" width="0.5703125" style="41" customWidth="1"/>
    <col min="12" max="12" width="15" style="28" customWidth="1"/>
    <col min="13" max="13" width="0.5703125" style="41" customWidth="1"/>
    <col min="14" max="14" width="13.7109375" style="28" customWidth="1"/>
    <col min="15" max="15" width="0.5703125" style="41" customWidth="1"/>
    <col min="16" max="16" width="9.42578125" style="28" bestFit="1" customWidth="1"/>
    <col min="17" max="17" width="34.28515625" style="28" hidden="1" customWidth="1"/>
    <col min="18" max="18" width="9.140625" style="47" hidden="1" customWidth="1"/>
    <col min="19" max="19" width="15.5703125" style="47" hidden="1" customWidth="1"/>
    <col min="20" max="23" width="9.140625" style="47" hidden="1" customWidth="1"/>
    <col min="24" max="24" width="3.42578125" style="47" hidden="1" customWidth="1"/>
    <col min="25" max="16384" width="9.140625" style="47"/>
  </cols>
  <sheetData>
    <row r="1" spans="1:31" ht="22.5" customHeight="1">
      <c r="A1" s="398" t="s">
        <v>228</v>
      </c>
      <c r="B1" s="399"/>
      <c r="C1" s="116"/>
      <c r="D1" s="406" t="str">
        <f>CONCATENATE("Light Partner 1 SME- ",'2. Light Partner 1 data - SME'!C5)</f>
        <v xml:space="preserve">Light Partner 1 SME- </v>
      </c>
      <c r="E1" s="406"/>
      <c r="F1" s="406"/>
      <c r="G1" s="406"/>
      <c r="H1" s="406"/>
      <c r="I1" s="406"/>
      <c r="J1" s="406"/>
      <c r="K1" s="406"/>
      <c r="L1" s="406"/>
      <c r="M1" s="406"/>
      <c r="N1" s="406"/>
      <c r="O1" s="406"/>
      <c r="P1" s="406"/>
      <c r="Q1" s="237"/>
      <c r="R1" s="238"/>
      <c r="S1" s="238"/>
      <c r="T1" s="238" t="s">
        <v>229</v>
      </c>
      <c r="U1" s="238" t="s">
        <v>229</v>
      </c>
      <c r="V1" s="238" t="s">
        <v>229</v>
      </c>
      <c r="W1" s="238"/>
      <c r="X1" s="238"/>
      <c r="Y1" s="238"/>
      <c r="Z1" s="238"/>
      <c r="AA1" s="238"/>
      <c r="AB1" s="238"/>
      <c r="AC1" s="238"/>
      <c r="AD1" s="238"/>
      <c r="AE1" s="238"/>
    </row>
    <row r="2" spans="1:31">
      <c r="A2" s="238"/>
      <c r="B2" s="237"/>
      <c r="C2" s="237"/>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row>
    <row r="3" spans="1:31" ht="28.5" customHeight="1">
      <c r="A3" s="122" t="s">
        <v>230</v>
      </c>
      <c r="B3" s="130" t="s">
        <v>231</v>
      </c>
      <c r="C3" s="123"/>
      <c r="D3" s="130"/>
      <c r="E3" s="123"/>
      <c r="F3" s="400" t="s">
        <v>232</v>
      </c>
      <c r="G3" s="401"/>
      <c r="H3" s="401"/>
      <c r="I3" s="401"/>
      <c r="J3" s="402"/>
      <c r="K3" s="123"/>
      <c r="L3" s="130" t="s">
        <v>233</v>
      </c>
      <c r="M3" s="124"/>
      <c r="N3" s="126">
        <f>N5+N7+N9+N11+N31+N56+N77</f>
        <v>0</v>
      </c>
      <c r="O3" s="125"/>
      <c r="P3" s="131">
        <f>IF(N$3=0,0%,N3/N$3)</f>
        <v>0</v>
      </c>
      <c r="Q3" s="237" t="e">
        <f>IF(Q5&gt;0,F3,0)</f>
        <v>#REF!</v>
      </c>
      <c r="R3" s="239"/>
      <c r="S3" s="239" t="e">
        <f>IF(AND(S5=R3,#REF!=R3,#REF!=R3,#REF!=R3)," ",F3)</f>
        <v>#REF!</v>
      </c>
      <c r="T3" s="238"/>
      <c r="U3" s="238"/>
      <c r="V3" s="238"/>
      <c r="W3" s="238"/>
      <c r="X3" s="238"/>
      <c r="Y3" s="238"/>
      <c r="Z3" s="238"/>
      <c r="AA3" s="238"/>
      <c r="AB3" s="238"/>
      <c r="AC3" s="238"/>
      <c r="AD3" s="238"/>
      <c r="AE3" s="238"/>
    </row>
    <row r="4" spans="1:31" s="45" customFormat="1" ht="3" customHeight="1">
      <c r="B4" s="50"/>
      <c r="C4" s="50"/>
      <c r="D4" s="234"/>
      <c r="E4" s="234"/>
      <c r="F4" s="234"/>
      <c r="G4" s="234"/>
      <c r="H4" s="234"/>
      <c r="I4" s="234"/>
      <c r="J4" s="234"/>
      <c r="K4" s="41"/>
      <c r="L4" s="41"/>
      <c r="M4" s="50"/>
      <c r="N4" s="123"/>
      <c r="O4" s="41"/>
      <c r="P4" s="41"/>
      <c r="Q4" s="41"/>
    </row>
    <row r="5" spans="1:31" ht="27" customHeight="1">
      <c r="A5" s="108">
        <v>1</v>
      </c>
      <c r="B5" s="109" t="s">
        <v>234</v>
      </c>
      <c r="C5" s="110"/>
      <c r="D5" s="109"/>
      <c r="E5" s="110"/>
      <c r="F5" s="403" t="s">
        <v>235</v>
      </c>
      <c r="G5" s="404"/>
      <c r="H5" s="404"/>
      <c r="I5" s="404"/>
      <c r="J5" s="405"/>
      <c r="K5" s="111"/>
      <c r="L5" s="112" t="s">
        <v>233</v>
      </c>
      <c r="M5" s="110"/>
      <c r="N5" s="127">
        <v>0</v>
      </c>
      <c r="O5" s="128"/>
      <c r="P5" s="129">
        <f>IF(N5=0,0%,N5/N$3)</f>
        <v>0</v>
      </c>
      <c r="Q5" s="272" t="e">
        <f>SUM(Q6:Q93)</f>
        <v>#REF!</v>
      </c>
      <c r="R5" s="239"/>
      <c r="S5" s="239" t="str">
        <f>IF(P5&gt;R5,F5,"")</f>
        <v/>
      </c>
      <c r="T5" s="238"/>
      <c r="U5" s="238"/>
      <c r="V5" s="238"/>
      <c r="W5" s="238"/>
      <c r="X5" s="238"/>
      <c r="Y5" s="238"/>
      <c r="Z5" s="238"/>
      <c r="AA5" s="238"/>
      <c r="AB5" s="238"/>
      <c r="AC5" s="238"/>
      <c r="AD5" s="238"/>
      <c r="AE5" s="238"/>
    </row>
    <row r="6" spans="1:31">
      <c r="A6" s="238"/>
      <c r="B6" s="240"/>
      <c r="C6" s="50"/>
      <c r="D6" s="240"/>
      <c r="E6" s="50"/>
      <c r="F6" s="241"/>
      <c r="H6" s="241"/>
      <c r="J6" s="241"/>
      <c r="L6" s="241"/>
      <c r="M6" s="50"/>
      <c r="N6" s="241"/>
      <c r="P6" s="242"/>
      <c r="Q6" s="237"/>
      <c r="R6" s="238"/>
      <c r="S6" s="238"/>
      <c r="T6" s="238"/>
      <c r="U6" s="238"/>
      <c r="V6" s="238"/>
      <c r="W6" s="238"/>
      <c r="X6" s="238"/>
      <c r="Y6" s="238"/>
      <c r="Z6" s="238"/>
      <c r="AA6" s="238"/>
      <c r="AB6" s="238"/>
      <c r="AC6" s="238"/>
      <c r="AD6" s="238"/>
      <c r="AE6" s="238"/>
    </row>
    <row r="7" spans="1:31" ht="53.25" customHeight="1">
      <c r="A7" s="108">
        <v>2</v>
      </c>
      <c r="B7" s="109" t="s">
        <v>236</v>
      </c>
      <c r="C7" s="110"/>
      <c r="D7" s="86"/>
      <c r="E7" s="110"/>
      <c r="F7" s="395" t="s">
        <v>237</v>
      </c>
      <c r="G7" s="404"/>
      <c r="H7" s="404"/>
      <c r="I7" s="404"/>
      <c r="J7" s="405"/>
      <c r="K7" s="111"/>
      <c r="L7" s="112" t="s">
        <v>233</v>
      </c>
      <c r="M7" s="110"/>
      <c r="N7" s="113">
        <f>IF(N77&gt;0, 0.1*(N31+N56+N77), (N31+N56)*0.2)</f>
        <v>0</v>
      </c>
      <c r="O7" s="111"/>
      <c r="P7" s="114">
        <f>IF(N7=0,0%,N7/N$3)</f>
        <v>0</v>
      </c>
      <c r="Q7" s="253">
        <f>IF(LEN(F7)&gt;1,1,0)</f>
        <v>1</v>
      </c>
      <c r="R7" s="243"/>
      <c r="S7" s="238"/>
      <c r="T7" s="238"/>
      <c r="U7" s="238"/>
      <c r="V7" s="238"/>
      <c r="W7" s="238"/>
      <c r="X7" s="238"/>
      <c r="Y7" s="238"/>
      <c r="Z7" s="238"/>
      <c r="AA7" s="238"/>
      <c r="AB7" s="238"/>
      <c r="AC7" s="238"/>
      <c r="AD7" s="238"/>
      <c r="AE7" s="238"/>
    </row>
    <row r="8" spans="1:31" ht="12.75" customHeight="1">
      <c r="A8" s="238"/>
      <c r="B8" s="240"/>
      <c r="C8" s="50"/>
      <c r="D8" s="240"/>
      <c r="E8" s="50"/>
      <c r="F8" s="241"/>
      <c r="H8" s="241"/>
      <c r="J8" s="241"/>
      <c r="L8" s="241"/>
      <c r="M8" s="50"/>
      <c r="N8" s="241"/>
      <c r="P8" s="242"/>
      <c r="Q8" s="237"/>
      <c r="R8" s="238"/>
      <c r="S8" s="238"/>
      <c r="T8" s="238"/>
      <c r="U8" s="238"/>
      <c r="V8" s="238"/>
      <c r="W8" s="238"/>
      <c r="X8" s="238"/>
      <c r="Y8" s="238"/>
      <c r="Z8" s="238"/>
      <c r="AA8" s="238"/>
      <c r="AB8" s="238"/>
      <c r="AC8" s="238"/>
      <c r="AD8" s="238"/>
      <c r="AE8" s="238"/>
    </row>
    <row r="9" spans="1:31" ht="53.25" customHeight="1">
      <c r="A9" s="108">
        <v>3</v>
      </c>
      <c r="B9" s="109" t="s">
        <v>238</v>
      </c>
      <c r="C9" s="110"/>
      <c r="D9" s="112"/>
      <c r="E9" s="110"/>
      <c r="F9" s="395" t="s">
        <v>239</v>
      </c>
      <c r="G9" s="404"/>
      <c r="H9" s="404"/>
      <c r="I9" s="404"/>
      <c r="J9" s="405"/>
      <c r="K9" s="111"/>
      <c r="L9" s="112" t="s">
        <v>233</v>
      </c>
      <c r="M9" s="110"/>
      <c r="N9" s="113">
        <f>N7*0.15</f>
        <v>0</v>
      </c>
      <c r="O9" s="111"/>
      <c r="P9" s="114">
        <f>IF(N9=0,0%,N9/N$3)</f>
        <v>0</v>
      </c>
      <c r="Q9" s="237"/>
      <c r="R9" s="247"/>
      <c r="S9" s="239" t="str">
        <f>IF(P9&gt;R9,F9,"")</f>
        <v/>
      </c>
      <c r="T9" s="238" t="str">
        <f>IF(OR(P9&gt;Q9,P9&gt;R9),"Overhead costs shall not exceed 5 per cent of each partner’s total eligible budget and shall not exceed 25 per cent of the total staff costs in each partner’s budget!","")</f>
        <v/>
      </c>
      <c r="U9" s="237"/>
      <c r="V9" s="238"/>
      <c r="W9" s="238"/>
      <c r="X9" s="238"/>
      <c r="Y9" s="238"/>
      <c r="Z9" s="238"/>
      <c r="AA9" s="238"/>
      <c r="AB9" s="238"/>
      <c r="AC9" s="238"/>
      <c r="AD9" s="238"/>
      <c r="AE9" s="238"/>
    </row>
    <row r="10" spans="1:31">
      <c r="A10" s="238"/>
      <c r="B10" s="240"/>
      <c r="C10" s="50"/>
      <c r="D10" s="240"/>
      <c r="E10" s="50"/>
      <c r="F10" s="241"/>
      <c r="H10" s="241"/>
      <c r="J10" s="241"/>
      <c r="L10" s="241"/>
      <c r="M10" s="50"/>
      <c r="N10" s="241"/>
      <c r="P10" s="242"/>
      <c r="Q10" s="237"/>
      <c r="R10" s="238"/>
      <c r="S10" s="238"/>
      <c r="T10" s="238"/>
      <c r="U10" s="238"/>
      <c r="V10" s="238"/>
      <c r="W10" s="238"/>
      <c r="X10" s="238"/>
      <c r="Y10" s="238"/>
      <c r="Z10" s="238"/>
      <c r="AA10" s="238"/>
      <c r="AB10" s="238"/>
      <c r="AC10" s="238"/>
      <c r="AD10" s="238"/>
      <c r="AE10" s="238"/>
    </row>
    <row r="11" spans="1:31" ht="27" customHeight="1">
      <c r="A11" s="108">
        <v>4</v>
      </c>
      <c r="B11" s="109" t="s">
        <v>240</v>
      </c>
      <c r="C11" s="110"/>
      <c r="D11" s="109"/>
      <c r="E11" s="110"/>
      <c r="F11" s="395" t="s">
        <v>239</v>
      </c>
      <c r="G11" s="404"/>
      <c r="H11" s="404"/>
      <c r="I11" s="404"/>
      <c r="J11" s="405"/>
      <c r="K11" s="111"/>
      <c r="L11" s="112" t="s">
        <v>233</v>
      </c>
      <c r="M11" s="110"/>
      <c r="N11" s="113">
        <f>N7*0.15</f>
        <v>0</v>
      </c>
      <c r="O11" s="111"/>
      <c r="P11" s="114">
        <f>IF(N11=0,0%,N11/N$3)</f>
        <v>0</v>
      </c>
      <c r="Q11" s="253" t="e">
        <f>IF(LEN(S11)&gt;1,1,0)</f>
        <v>#REF!</v>
      </c>
      <c r="R11" s="243"/>
      <c r="S11" s="238" t="e">
        <f>IF(AND(#REF!&gt;0,(#REF!+#REF!+#REF!)),F11,"")</f>
        <v>#REF!</v>
      </c>
      <c r="T11" s="238"/>
      <c r="U11" s="238"/>
      <c r="V11" s="238"/>
      <c r="W11" s="238"/>
      <c r="X11" s="238"/>
      <c r="Y11" s="238"/>
      <c r="Z11" s="238"/>
      <c r="AA11" s="238"/>
      <c r="AB11" s="238"/>
      <c r="AC11" s="238"/>
      <c r="AD11" s="238"/>
      <c r="AE11" s="238"/>
    </row>
    <row r="12" spans="1:31" s="45" customFormat="1" ht="6.75" customHeight="1">
      <c r="B12" s="50"/>
      <c r="C12" s="50"/>
      <c r="D12" s="50"/>
      <c r="E12" s="50"/>
      <c r="F12" s="41"/>
      <c r="G12" s="41"/>
      <c r="H12" s="41"/>
      <c r="I12" s="41"/>
      <c r="J12" s="41"/>
      <c r="K12" s="41"/>
      <c r="L12" s="41"/>
      <c r="M12" s="50"/>
      <c r="N12" s="41"/>
      <c r="O12" s="41"/>
      <c r="P12" s="41"/>
      <c r="Q12" s="41"/>
      <c r="X12" s="238"/>
    </row>
    <row r="13" spans="1:31" ht="30" customHeight="1">
      <c r="A13" s="238"/>
      <c r="B13" s="410" t="s">
        <v>241</v>
      </c>
      <c r="C13" s="410"/>
      <c r="D13" s="410"/>
      <c r="E13" s="410"/>
      <c r="F13" s="410"/>
      <c r="G13" s="410"/>
      <c r="H13" s="410"/>
      <c r="I13" s="410"/>
      <c r="J13" s="410"/>
      <c r="K13" s="410"/>
      <c r="L13" s="410"/>
      <c r="M13" s="410"/>
      <c r="N13" s="410"/>
      <c r="P13" s="242"/>
      <c r="Q13" s="237"/>
      <c r="R13" s="238"/>
      <c r="S13" s="238"/>
      <c r="T13" s="238" t="e">
        <f>IF(AND((#REF!&gt;0),ISBLANK(B15)),B13,"NOT")</f>
        <v>#REF!</v>
      </c>
      <c r="U13" s="238"/>
      <c r="V13" s="238"/>
      <c r="W13" s="238"/>
      <c r="X13" s="238"/>
      <c r="Y13" s="238"/>
      <c r="Z13" s="238"/>
      <c r="AA13" s="238"/>
      <c r="AB13" s="238"/>
      <c r="AC13" s="238"/>
      <c r="AD13" s="238"/>
      <c r="AE13" s="238"/>
    </row>
    <row r="14" spans="1:31" ht="3" customHeight="1">
      <c r="A14" s="238"/>
      <c r="B14" s="240"/>
      <c r="C14" s="50"/>
      <c r="D14" s="240"/>
      <c r="E14" s="50"/>
      <c r="F14" s="241"/>
      <c r="H14" s="241"/>
      <c r="J14" s="241"/>
      <c r="L14" s="241"/>
      <c r="M14" s="50"/>
      <c r="N14" s="241"/>
      <c r="P14" s="242"/>
      <c r="Q14" s="237"/>
      <c r="R14" s="238"/>
      <c r="S14" s="238"/>
      <c r="T14" s="238"/>
      <c r="U14" s="238"/>
      <c r="V14" s="238"/>
      <c r="W14" s="238"/>
      <c r="X14" s="238"/>
      <c r="Y14" s="238"/>
      <c r="Z14" s="238"/>
      <c r="AA14" s="238"/>
      <c r="AB14" s="238"/>
      <c r="AC14" s="238"/>
      <c r="AD14" s="238"/>
      <c r="AE14" s="238"/>
    </row>
    <row r="15" spans="1:31" ht="50.25" customHeight="1">
      <c r="A15" s="238"/>
      <c r="B15" s="407"/>
      <c r="C15" s="408"/>
      <c r="D15" s="408"/>
      <c r="E15" s="408"/>
      <c r="F15" s="408"/>
      <c r="G15" s="408"/>
      <c r="H15" s="408"/>
      <c r="I15" s="408"/>
      <c r="J15" s="408"/>
      <c r="K15" s="408"/>
      <c r="L15" s="408"/>
      <c r="M15" s="408"/>
      <c r="N15" s="409"/>
      <c r="O15" s="41" t="s">
        <v>242</v>
      </c>
      <c r="P15" s="242"/>
      <c r="Q15" s="237"/>
      <c r="R15" s="238"/>
      <c r="S15" s="238"/>
      <c r="T15" s="238"/>
      <c r="U15" s="238"/>
      <c r="V15" s="238"/>
      <c r="W15" s="238"/>
      <c r="X15" s="238"/>
      <c r="Y15" s="238"/>
      <c r="Z15" s="238"/>
      <c r="AA15" s="238"/>
      <c r="AB15" s="238"/>
      <c r="AC15" s="238"/>
      <c r="AD15" s="238"/>
      <c r="AE15" s="238"/>
    </row>
    <row r="16" spans="1:31" ht="3.75" customHeight="1">
      <c r="A16" s="238"/>
      <c r="B16" s="240"/>
      <c r="C16" s="50"/>
      <c r="D16" s="240"/>
      <c r="E16" s="50"/>
      <c r="F16" s="241"/>
      <c r="H16" s="241"/>
      <c r="J16" s="241"/>
      <c r="L16" s="241"/>
      <c r="M16" s="50"/>
      <c r="N16" s="241"/>
      <c r="P16" s="242"/>
      <c r="Q16" s="237"/>
      <c r="R16" s="238"/>
      <c r="S16" s="238"/>
      <c r="T16" s="238"/>
      <c r="U16" s="238"/>
      <c r="V16" s="238"/>
      <c r="W16" s="238"/>
      <c r="X16" s="238"/>
      <c r="Y16" s="238"/>
      <c r="Z16" s="238"/>
      <c r="AA16" s="238"/>
      <c r="AB16" s="238"/>
      <c r="AC16" s="238"/>
      <c r="AD16" s="238"/>
      <c r="AE16" s="238"/>
    </row>
    <row r="17" spans="1:28" ht="12.75" customHeight="1">
      <c r="A17" s="238"/>
      <c r="B17" s="106" t="s">
        <v>243</v>
      </c>
      <c r="C17" s="50"/>
      <c r="D17" s="106" t="s">
        <v>244</v>
      </c>
      <c r="E17" s="50"/>
      <c r="F17" s="106" t="s">
        <v>245</v>
      </c>
      <c r="H17" s="411" t="s">
        <v>246</v>
      </c>
      <c r="I17" s="411"/>
      <c r="J17" s="411"/>
      <c r="K17" s="411"/>
      <c r="L17" s="411"/>
      <c r="M17" s="411"/>
      <c r="N17" s="411"/>
      <c r="P17" s="241"/>
      <c r="Q17" s="237"/>
      <c r="R17" s="238"/>
      <c r="S17" s="238"/>
      <c r="T17" s="115" t="e">
        <f>IF(AND(T18="NOT",T19="NOT",T20="NOT",T21="NOT",T22="NOT",T23="NOT",T24="NOT",T25="NOT",T26="NOT",T27="NOT",T13="NOT"),"NOT",#REF!)</f>
        <v>#REF!</v>
      </c>
      <c r="U17" s="115" t="e">
        <f>IF(AND(U18="NOT",U19="NOT",U20="NOT",U21="NOT",U22="NOT",U23="NOT",U24="NOT",U25="NOT",U26="NOT",U27="NOT",T13="NOT"),"NOT",#REF!)</f>
        <v>#REF!</v>
      </c>
      <c r="V17" s="115" t="e">
        <f>IF(AND(V18="NOT",V19="NOT",V20="NOT",V21="NOT",V22="NOT",V23="NOT",V24="NOT",V25="NOT",V26="NOT",V27="NOT",T13="NOT"),"NOT",#REF!)</f>
        <v>#REF!</v>
      </c>
      <c r="W17" s="238"/>
      <c r="X17" s="238"/>
      <c r="Y17" s="238"/>
      <c r="Z17" s="238"/>
      <c r="AA17" s="238"/>
      <c r="AB17" s="238"/>
    </row>
    <row r="18" spans="1:28">
      <c r="A18" s="238"/>
      <c r="B18" s="235"/>
      <c r="C18" s="50"/>
      <c r="D18" s="235"/>
      <c r="E18" s="50"/>
      <c r="F18" s="117"/>
      <c r="G18" s="105"/>
      <c r="H18" s="389"/>
      <c r="I18" s="390"/>
      <c r="J18" s="390"/>
      <c r="K18" s="390"/>
      <c r="L18" s="390"/>
      <c r="M18" s="390"/>
      <c r="N18" s="391"/>
      <c r="P18" s="241"/>
      <c r="Q18" s="237"/>
      <c r="R18" s="238"/>
      <c r="S18" s="238"/>
      <c r="T18" s="238" t="str">
        <f>IF(AND(($N18&gt;0),ISBLANK(B18)),B18,"NOT")</f>
        <v>NOT</v>
      </c>
      <c r="U18" s="238" t="str">
        <f>IF(AND(($N18&gt;0),ISBLANK(F18)),F18,"NOT")</f>
        <v>NOT</v>
      </c>
      <c r="V18" s="238" t="str">
        <f>IF(AND(($N18&gt;0),ISBLANK(H18)),H18,"NOT")</f>
        <v>NOT</v>
      </c>
      <c r="W18" s="238"/>
      <c r="X18" s="238" t="str">
        <f t="shared" ref="X18:X27" si="0">LEFT(F18,3)</f>
        <v/>
      </c>
      <c r="Y18" s="238"/>
      <c r="Z18" s="238"/>
      <c r="AA18" s="238"/>
      <c r="AB18" s="238"/>
    </row>
    <row r="19" spans="1:28">
      <c r="A19" s="238"/>
      <c r="B19" s="235"/>
      <c r="C19" s="50"/>
      <c r="D19" s="235"/>
      <c r="E19" s="50"/>
      <c r="F19" s="117"/>
      <c r="G19" s="105"/>
      <c r="H19" s="389"/>
      <c r="I19" s="390"/>
      <c r="J19" s="390"/>
      <c r="K19" s="390"/>
      <c r="L19" s="390"/>
      <c r="M19" s="390"/>
      <c r="N19" s="391"/>
      <c r="P19" s="241"/>
      <c r="Q19" s="237"/>
      <c r="R19" s="238"/>
      <c r="S19" s="238"/>
      <c r="T19" s="238" t="str">
        <f>IF(AND(($N19&gt;0),ISBLANK(B19)),B19,"NOT")</f>
        <v>NOT</v>
      </c>
      <c r="U19" s="238" t="str">
        <f t="shared" ref="U19:U27" si="1">IF(AND(($N19&gt;0),ISBLANK(F19)),F19,"NOT")</f>
        <v>NOT</v>
      </c>
      <c r="V19" s="238" t="str">
        <f t="shared" ref="V19:V27" si="2">IF(AND(($N19&gt;0),ISBLANK(H19)),H19,"NOT")</f>
        <v>NOT</v>
      </c>
      <c r="W19" s="238"/>
      <c r="X19" s="238" t="str">
        <f t="shared" si="0"/>
        <v/>
      </c>
      <c r="Y19" s="238"/>
      <c r="Z19" s="238"/>
      <c r="AA19" s="238"/>
      <c r="AB19" s="238"/>
    </row>
    <row r="20" spans="1:28">
      <c r="A20" s="238"/>
      <c r="B20" s="235"/>
      <c r="C20" s="50"/>
      <c r="D20" s="235"/>
      <c r="E20" s="50"/>
      <c r="F20" s="117"/>
      <c r="G20" s="105"/>
      <c r="H20" s="389"/>
      <c r="I20" s="390"/>
      <c r="J20" s="390"/>
      <c r="K20" s="390"/>
      <c r="L20" s="390"/>
      <c r="M20" s="390"/>
      <c r="N20" s="391"/>
      <c r="P20" s="241"/>
      <c r="Q20" s="237"/>
      <c r="R20" s="238"/>
      <c r="S20" s="238"/>
      <c r="T20" s="238" t="str">
        <f>IF(AND(($N20&gt;0),ISBLANK(B20)),B20,"NOT")</f>
        <v>NOT</v>
      </c>
      <c r="U20" s="238" t="str">
        <f t="shared" si="1"/>
        <v>NOT</v>
      </c>
      <c r="V20" s="238" t="str">
        <f t="shared" si="2"/>
        <v>NOT</v>
      </c>
      <c r="W20" s="238"/>
      <c r="X20" s="238" t="str">
        <f t="shared" si="0"/>
        <v/>
      </c>
      <c r="Y20" s="238"/>
      <c r="Z20" s="238"/>
      <c r="AA20" s="238"/>
      <c r="AB20" s="238"/>
    </row>
    <row r="21" spans="1:28">
      <c r="A21" s="238"/>
      <c r="B21" s="235"/>
      <c r="C21" s="50"/>
      <c r="D21" s="235"/>
      <c r="E21" s="50"/>
      <c r="F21" s="117"/>
      <c r="G21" s="105"/>
      <c r="H21" s="389"/>
      <c r="I21" s="390"/>
      <c r="J21" s="390"/>
      <c r="K21" s="390"/>
      <c r="L21" s="390"/>
      <c r="M21" s="390"/>
      <c r="N21" s="391"/>
      <c r="P21" s="241"/>
      <c r="Q21" s="237"/>
      <c r="R21" s="238"/>
      <c r="S21" s="238"/>
      <c r="T21" s="238" t="str">
        <f>IF(AND(($N21&gt;0),ISBLANK(B21)),B21,"NOT")</f>
        <v>NOT</v>
      </c>
      <c r="U21" s="238" t="str">
        <f t="shared" si="1"/>
        <v>NOT</v>
      </c>
      <c r="V21" s="238" t="str">
        <f t="shared" si="2"/>
        <v>NOT</v>
      </c>
      <c r="W21" s="238"/>
      <c r="X21" s="238" t="str">
        <f t="shared" si="0"/>
        <v/>
      </c>
      <c r="Y21" s="238"/>
      <c r="Z21" s="238"/>
      <c r="AA21" s="238"/>
      <c r="AB21" s="248"/>
    </row>
    <row r="22" spans="1:28">
      <c r="A22" s="238"/>
      <c r="B22" s="235"/>
      <c r="C22" s="50"/>
      <c r="D22" s="235"/>
      <c r="E22" s="50"/>
      <c r="F22" s="117"/>
      <c r="G22" s="105"/>
      <c r="H22" s="389"/>
      <c r="I22" s="390"/>
      <c r="J22" s="390"/>
      <c r="K22" s="390"/>
      <c r="L22" s="390"/>
      <c r="M22" s="390"/>
      <c r="N22" s="391"/>
      <c r="P22" s="241"/>
      <c r="Q22" s="237"/>
      <c r="R22" s="238"/>
      <c r="S22" s="238"/>
      <c r="T22" s="238" t="e">
        <f>IF(AND((#REF!&gt;0),ISBLANK(B22)),B22,"NOT")</f>
        <v>#REF!</v>
      </c>
      <c r="U22" s="238" t="e">
        <f>IF(AND((#REF!&gt;0),ISBLANK(F22)),F22,"NOT")</f>
        <v>#REF!</v>
      </c>
      <c r="V22" s="238" t="e">
        <f>IF(AND((#REF!&gt;0),ISBLANK(#REF!)),#REF!,"NOT")</f>
        <v>#REF!</v>
      </c>
      <c r="W22" s="238"/>
      <c r="X22" s="238" t="str">
        <f t="shared" si="0"/>
        <v/>
      </c>
      <c r="Y22" s="238"/>
      <c r="Z22" s="238"/>
      <c r="AA22" s="238"/>
      <c r="AB22" s="238"/>
    </row>
    <row r="23" spans="1:28">
      <c r="A23" s="238"/>
      <c r="B23" s="235"/>
      <c r="C23" s="50"/>
      <c r="D23" s="235"/>
      <c r="E23" s="50"/>
      <c r="F23" s="117"/>
      <c r="G23" s="105"/>
      <c r="H23" s="389"/>
      <c r="I23" s="390"/>
      <c r="J23" s="390"/>
      <c r="K23" s="390"/>
      <c r="L23" s="390"/>
      <c r="M23" s="390"/>
      <c r="N23" s="391"/>
      <c r="P23" s="241"/>
      <c r="Q23" s="237"/>
      <c r="R23" s="238"/>
      <c r="S23" s="238"/>
      <c r="T23" s="238" t="str">
        <f>IF(AND(($N22&gt;0),ISBLANK(B23)),B23,"NOT")</f>
        <v>NOT</v>
      </c>
      <c r="U23" s="238" t="str">
        <f>IF(AND(($N22&gt;0),ISBLANK(F23)),F23,"NOT")</f>
        <v>NOT</v>
      </c>
      <c r="V23" s="238" t="str">
        <f>IF(AND(($N22&gt;0),ISBLANK(H22)),H22,"NOT")</f>
        <v>NOT</v>
      </c>
      <c r="W23" s="238"/>
      <c r="X23" s="238" t="str">
        <f t="shared" si="0"/>
        <v/>
      </c>
      <c r="Y23" s="238"/>
      <c r="Z23" s="238"/>
      <c r="AA23" s="238"/>
      <c r="AB23" s="238"/>
    </row>
    <row r="24" spans="1:28">
      <c r="A24" s="238"/>
      <c r="B24" s="235"/>
      <c r="C24" s="50"/>
      <c r="D24" s="235"/>
      <c r="E24" s="50"/>
      <c r="F24" s="117"/>
      <c r="G24" s="105"/>
      <c r="H24" s="389"/>
      <c r="I24" s="390"/>
      <c r="J24" s="390"/>
      <c r="K24" s="390"/>
      <c r="L24" s="390"/>
      <c r="M24" s="390"/>
      <c r="N24" s="391"/>
      <c r="P24" s="241"/>
      <c r="Q24" s="237"/>
      <c r="R24" s="238"/>
      <c r="S24" s="238"/>
      <c r="T24" s="238" t="str">
        <f>IF(AND(($N24&gt;0),ISBLANK(B24)),B24,"NOT")</f>
        <v>NOT</v>
      </c>
      <c r="U24" s="238" t="str">
        <f t="shared" si="1"/>
        <v>NOT</v>
      </c>
      <c r="V24" s="238" t="str">
        <f t="shared" si="2"/>
        <v>NOT</v>
      </c>
      <c r="W24" s="238"/>
      <c r="X24" s="238" t="str">
        <f t="shared" si="0"/>
        <v/>
      </c>
      <c r="Y24" s="238"/>
      <c r="Z24" s="238"/>
      <c r="AA24" s="238"/>
      <c r="AB24" s="238"/>
    </row>
    <row r="25" spans="1:28">
      <c r="A25" s="238"/>
      <c r="B25" s="235"/>
      <c r="C25" s="50"/>
      <c r="D25" s="235"/>
      <c r="E25" s="50"/>
      <c r="F25" s="117"/>
      <c r="G25" s="105"/>
      <c r="H25" s="389"/>
      <c r="I25" s="390"/>
      <c r="J25" s="390"/>
      <c r="K25" s="390"/>
      <c r="L25" s="390"/>
      <c r="M25" s="390"/>
      <c r="N25" s="391"/>
      <c r="P25" s="241"/>
      <c r="Q25" s="237"/>
      <c r="R25" s="238"/>
      <c r="S25" s="238"/>
      <c r="T25" s="238" t="str">
        <f>IF(AND(($N25&gt;0),ISBLANK(B25)),B25,"NOT")</f>
        <v>NOT</v>
      </c>
      <c r="U25" s="238" t="str">
        <f t="shared" si="1"/>
        <v>NOT</v>
      </c>
      <c r="V25" s="238" t="str">
        <f t="shared" si="2"/>
        <v>NOT</v>
      </c>
      <c r="W25" s="238"/>
      <c r="X25" s="238" t="str">
        <f t="shared" si="0"/>
        <v/>
      </c>
      <c r="Y25" s="238"/>
      <c r="Z25" s="238"/>
      <c r="AA25" s="238"/>
      <c r="AB25" s="238"/>
    </row>
    <row r="26" spans="1:28">
      <c r="A26" s="238"/>
      <c r="B26" s="235"/>
      <c r="C26" s="50"/>
      <c r="D26" s="235"/>
      <c r="E26" s="50"/>
      <c r="F26" s="117"/>
      <c r="G26" s="105"/>
      <c r="H26" s="389"/>
      <c r="I26" s="390"/>
      <c r="J26" s="390"/>
      <c r="K26" s="390"/>
      <c r="L26" s="390"/>
      <c r="M26" s="390"/>
      <c r="N26" s="391"/>
      <c r="P26" s="241"/>
      <c r="Q26" s="237"/>
      <c r="R26" s="238"/>
      <c r="S26" s="238"/>
      <c r="T26" s="238" t="str">
        <f>IF(AND(($N26&gt;0),ISBLANK(B26)),B26,"NOT")</f>
        <v>NOT</v>
      </c>
      <c r="U26" s="238" t="str">
        <f t="shared" si="1"/>
        <v>NOT</v>
      </c>
      <c r="V26" s="238" t="str">
        <f t="shared" si="2"/>
        <v>NOT</v>
      </c>
      <c r="W26" s="238"/>
      <c r="X26" s="238" t="str">
        <f t="shared" si="0"/>
        <v/>
      </c>
      <c r="Y26" s="238"/>
      <c r="Z26" s="238"/>
      <c r="AA26" s="238"/>
      <c r="AB26" s="238"/>
    </row>
    <row r="27" spans="1:28">
      <c r="A27" s="238"/>
      <c r="B27" s="235"/>
      <c r="C27" s="50"/>
      <c r="D27" s="235"/>
      <c r="E27" s="50"/>
      <c r="F27" s="117"/>
      <c r="G27" s="105"/>
      <c r="H27" s="389"/>
      <c r="I27" s="390"/>
      <c r="J27" s="390"/>
      <c r="K27" s="390"/>
      <c r="L27" s="390"/>
      <c r="M27" s="390"/>
      <c r="N27" s="391"/>
      <c r="P27" s="241"/>
      <c r="Q27" s="237"/>
      <c r="R27" s="238"/>
      <c r="S27" s="238"/>
      <c r="T27" s="238" t="str">
        <f>IF(AND(($N27&gt;0),ISBLANK(B27)),B27,"NOT")</f>
        <v>NOT</v>
      </c>
      <c r="U27" s="238" t="str">
        <f t="shared" si="1"/>
        <v>NOT</v>
      </c>
      <c r="V27" s="238" t="str">
        <f t="shared" si="2"/>
        <v>NOT</v>
      </c>
      <c r="W27" s="238"/>
      <c r="X27" s="238" t="str">
        <f t="shared" si="0"/>
        <v/>
      </c>
      <c r="Y27" s="238"/>
      <c r="Z27" s="238"/>
      <c r="AA27" s="238"/>
      <c r="AB27" s="238"/>
    </row>
    <row r="28" spans="1:28">
      <c r="A28" s="238"/>
      <c r="B28" s="240"/>
      <c r="C28" s="50"/>
      <c r="D28" s="240"/>
      <c r="E28" s="50"/>
      <c r="F28" s="241"/>
      <c r="H28" s="241"/>
      <c r="J28" s="241"/>
      <c r="L28" s="241"/>
      <c r="M28" s="50"/>
      <c r="N28" s="241"/>
      <c r="P28" s="242"/>
      <c r="Q28" s="237"/>
      <c r="R28" s="238"/>
      <c r="S28" s="238"/>
      <c r="T28" s="238"/>
      <c r="U28" s="238"/>
      <c r="V28" s="238"/>
      <c r="W28" s="238"/>
      <c r="X28" s="238"/>
      <c r="Y28" s="238"/>
      <c r="Z28" s="238"/>
      <c r="AA28" s="238"/>
      <c r="AB28" s="238"/>
    </row>
    <row r="29" spans="1:28">
      <c r="A29" s="238"/>
      <c r="B29" s="240"/>
      <c r="C29" s="50"/>
      <c r="D29" s="240"/>
      <c r="E29" s="50"/>
      <c r="F29" s="241"/>
      <c r="H29" s="241"/>
      <c r="J29" s="241"/>
      <c r="L29" s="241"/>
      <c r="M29" s="50"/>
      <c r="N29" s="241"/>
      <c r="P29" s="242"/>
      <c r="Q29" s="237"/>
      <c r="R29" s="238"/>
      <c r="S29" s="238"/>
      <c r="T29" s="238"/>
      <c r="U29" s="238"/>
      <c r="V29" s="238"/>
      <c r="W29" s="238"/>
      <c r="X29" s="238"/>
      <c r="Y29" s="238"/>
      <c r="Z29" s="238"/>
      <c r="AA29" s="238"/>
      <c r="AB29" s="238"/>
    </row>
    <row r="30" spans="1:28">
      <c r="A30" s="238"/>
      <c r="B30" s="240"/>
      <c r="C30" s="50"/>
      <c r="D30" s="240"/>
      <c r="E30" s="50"/>
      <c r="F30" s="241"/>
      <c r="H30" s="241"/>
      <c r="J30" s="241"/>
      <c r="L30" s="241"/>
      <c r="M30" s="50"/>
      <c r="N30" s="241"/>
      <c r="P30" s="242"/>
      <c r="Q30" s="237"/>
      <c r="R30" s="238"/>
      <c r="S30" s="238"/>
      <c r="T30" s="238"/>
      <c r="U30" s="238"/>
      <c r="V30" s="238"/>
      <c r="W30" s="238"/>
      <c r="X30" s="238"/>
      <c r="Y30" s="238"/>
      <c r="Z30" s="238"/>
      <c r="AA30" s="238"/>
      <c r="AB30" s="238"/>
    </row>
    <row r="31" spans="1:28" ht="27" customHeight="1">
      <c r="A31" s="108">
        <v>5</v>
      </c>
      <c r="B31" s="109" t="s">
        <v>247</v>
      </c>
      <c r="C31" s="110"/>
      <c r="D31" s="109"/>
      <c r="E31" s="110"/>
      <c r="F31" s="395" t="s">
        <v>248</v>
      </c>
      <c r="G31" s="396"/>
      <c r="H31" s="396"/>
      <c r="I31" s="396"/>
      <c r="J31" s="397"/>
      <c r="K31" s="111"/>
      <c r="L31" s="112" t="s">
        <v>233</v>
      </c>
      <c r="M31" s="110"/>
      <c r="N31" s="113">
        <f>SUM(N35:N54)</f>
        <v>0</v>
      </c>
      <c r="O31" s="111"/>
      <c r="P31" s="114">
        <f>IF(N31=0,0%,N31/N$3)</f>
        <v>0</v>
      </c>
      <c r="Q31" s="242"/>
      <c r="R31" s="243"/>
      <c r="S31" s="238" t="str">
        <f>IF(P31&gt;Q31,F31,"")</f>
        <v/>
      </c>
      <c r="T31" s="238"/>
      <c r="U31" s="238"/>
      <c r="V31" s="238"/>
      <c r="W31" s="238"/>
      <c r="X31" s="238"/>
      <c r="Y31" s="238"/>
      <c r="Z31" s="238"/>
      <c r="AA31" s="238"/>
      <c r="AB31" s="238"/>
    </row>
    <row r="32" spans="1:28" s="45" customFormat="1" ht="7.5" customHeight="1">
      <c r="B32" s="50"/>
      <c r="C32" s="50"/>
      <c r="D32" s="50"/>
      <c r="E32" s="50"/>
      <c r="F32" s="41"/>
      <c r="G32" s="41"/>
      <c r="H32" s="41"/>
      <c r="I32" s="41"/>
      <c r="J32" s="41"/>
      <c r="K32" s="41"/>
      <c r="L32" s="41"/>
      <c r="M32" s="50"/>
      <c r="N32" s="41"/>
      <c r="O32" s="41"/>
      <c r="P32" s="41"/>
      <c r="Q32" s="41"/>
      <c r="X32" s="238"/>
    </row>
    <row r="33" spans="2:24" ht="3.75" customHeight="1">
      <c r="B33" s="240"/>
      <c r="C33" s="50"/>
      <c r="D33" s="240"/>
      <c r="E33" s="50"/>
      <c r="F33" s="241"/>
      <c r="H33" s="241"/>
      <c r="J33" s="241"/>
      <c r="L33" s="241"/>
      <c r="M33" s="50"/>
      <c r="N33" s="241"/>
      <c r="P33" s="242"/>
      <c r="Q33" s="237"/>
      <c r="R33" s="238"/>
      <c r="S33" s="238"/>
      <c r="T33" s="238"/>
      <c r="U33" s="238"/>
      <c r="V33" s="238"/>
      <c r="W33" s="238"/>
      <c r="X33" s="238"/>
    </row>
    <row r="34" spans="2:24" ht="12.75" customHeight="1">
      <c r="B34" s="106" t="s">
        <v>243</v>
      </c>
      <c r="C34" s="50"/>
      <c r="D34" s="106" t="s">
        <v>244</v>
      </c>
      <c r="E34" s="50"/>
      <c r="F34" s="106" t="s">
        <v>245</v>
      </c>
      <c r="H34" s="106" t="s">
        <v>249</v>
      </c>
      <c r="J34" s="106" t="s">
        <v>250</v>
      </c>
      <c r="L34" s="106" t="s">
        <v>251</v>
      </c>
      <c r="M34" s="107"/>
      <c r="N34" s="56" t="s">
        <v>252</v>
      </c>
      <c r="P34" s="241"/>
      <c r="Q34" s="237"/>
      <c r="R34" s="238"/>
      <c r="S34" s="238"/>
      <c r="T34" s="115" t="e">
        <f>IF(AND(T35="NOT",T36="NOT",T37="NOT",#REF!="NOT"),"NOT",#REF!)</f>
        <v>#REF!</v>
      </c>
      <c r="U34" s="115" t="e">
        <f>IF(AND(U35="NOT",U36="NOT",U37="NOT",#REF!="NOT"),"NOT",#REF!)</f>
        <v>#REF!</v>
      </c>
      <c r="V34" s="115" t="e">
        <f>IF(AND(V35="NOT",V36="NOT",V37="NOT",#REF!="NOT"),"NOT",#REF!)</f>
        <v>#REF!</v>
      </c>
      <c r="W34" s="238"/>
      <c r="X34" s="238"/>
    </row>
    <row r="35" spans="2:24">
      <c r="B35" s="235"/>
      <c r="C35" s="50"/>
      <c r="D35" s="235"/>
      <c r="E35" s="50"/>
      <c r="F35" s="117"/>
      <c r="G35" s="105"/>
      <c r="H35" s="118"/>
      <c r="I35" s="105"/>
      <c r="J35" s="119"/>
      <c r="K35" s="105"/>
      <c r="L35" s="119"/>
      <c r="M35" s="50"/>
      <c r="N35" s="70">
        <f>TRUNC(J35*L35,2)</f>
        <v>0</v>
      </c>
      <c r="P35" s="241"/>
      <c r="Q35" s="237"/>
      <c r="R35" s="238"/>
      <c r="S35" s="238"/>
      <c r="T35" s="238" t="str">
        <f t="shared" ref="T35:T54" si="3">IF(AND(($N35&gt;0),ISBLANK(B35)),B35,"NOT")</f>
        <v>NOT</v>
      </c>
      <c r="U35" s="238" t="str">
        <f>IF(AND(($N35&gt;0),ISBLANK(F35)),F35,"NOT")</f>
        <v>NOT</v>
      </c>
      <c r="V35" s="238" t="str">
        <f>IF(AND(($N35&gt;0),ISBLANK(H35)),H35,"NOT")</f>
        <v>NOT</v>
      </c>
      <c r="W35" s="238"/>
      <c r="X35" s="238" t="str">
        <f>LEFT(F35,3)</f>
        <v/>
      </c>
    </row>
    <row r="36" spans="2:24">
      <c r="B36" s="235"/>
      <c r="C36" s="50"/>
      <c r="D36" s="235"/>
      <c r="E36" s="50"/>
      <c r="F36" s="117"/>
      <c r="G36" s="105"/>
      <c r="H36" s="118"/>
      <c r="I36" s="105"/>
      <c r="J36" s="119"/>
      <c r="K36" s="105"/>
      <c r="L36" s="119"/>
      <c r="M36" s="50"/>
      <c r="N36" s="70">
        <f>TRUNC(J36*L36,2)</f>
        <v>0</v>
      </c>
      <c r="P36" s="241"/>
      <c r="Q36" s="237"/>
      <c r="R36" s="238"/>
      <c r="S36" s="238"/>
      <c r="T36" s="238" t="str">
        <f t="shared" si="3"/>
        <v>NOT</v>
      </c>
      <c r="U36" s="238" t="str">
        <f>IF(AND(($N36&gt;0),ISBLANK(F36)),F36,"NOT")</f>
        <v>NOT</v>
      </c>
      <c r="V36" s="238" t="str">
        <f>IF(AND(($N36&gt;0),ISBLANK(H36)),H36,"NOT")</f>
        <v>NOT</v>
      </c>
      <c r="W36" s="238"/>
      <c r="X36" s="238" t="str">
        <f>LEFT(F36,3)</f>
        <v/>
      </c>
    </row>
    <row r="37" spans="2:24">
      <c r="B37" s="235"/>
      <c r="C37" s="50"/>
      <c r="D37" s="235"/>
      <c r="E37" s="50"/>
      <c r="F37" s="117"/>
      <c r="G37" s="105"/>
      <c r="H37" s="118"/>
      <c r="I37" s="105"/>
      <c r="J37" s="119"/>
      <c r="K37" s="105"/>
      <c r="L37" s="119"/>
      <c r="M37" s="50"/>
      <c r="N37" s="70">
        <f t="shared" ref="N37:N38" si="4">TRUNC(J37*L37,2)</f>
        <v>0</v>
      </c>
      <c r="P37" s="241"/>
      <c r="Q37" s="237"/>
      <c r="R37" s="238"/>
      <c r="S37" s="238"/>
      <c r="T37" s="238" t="str">
        <f t="shared" si="3"/>
        <v>NOT</v>
      </c>
      <c r="U37" s="238" t="str">
        <f>IF(AND(($N37&gt;0),ISBLANK(F37)),F37,"NOT")</f>
        <v>NOT</v>
      </c>
      <c r="V37" s="238" t="str">
        <f>IF(AND(($N37&gt;0),ISBLANK(H37)),H37,"NOT")</f>
        <v>NOT</v>
      </c>
      <c r="W37" s="238"/>
      <c r="X37" s="238" t="str">
        <f>LEFT(F37,3)</f>
        <v/>
      </c>
    </row>
    <row r="38" spans="2:24">
      <c r="B38" s="235"/>
      <c r="C38" s="50"/>
      <c r="D38" s="235"/>
      <c r="E38" s="50"/>
      <c r="F38" s="117"/>
      <c r="G38" s="105"/>
      <c r="H38" s="118"/>
      <c r="I38" s="105"/>
      <c r="J38" s="119"/>
      <c r="K38" s="105"/>
      <c r="L38" s="119"/>
      <c r="M38" s="50"/>
      <c r="N38" s="70">
        <f t="shared" si="4"/>
        <v>0</v>
      </c>
      <c r="P38" s="241"/>
      <c r="Q38" s="237"/>
      <c r="R38" s="238"/>
      <c r="S38" s="238"/>
      <c r="T38" s="238" t="str">
        <f t="shared" si="3"/>
        <v>NOT</v>
      </c>
      <c r="U38" s="238" t="str">
        <f t="shared" ref="U38:U47" si="5">IF(AND(($N38&gt;0),ISBLANK(F38)),F38,"NOT")</f>
        <v>NOT</v>
      </c>
      <c r="V38" s="238" t="str">
        <f t="shared" ref="V38:V47" si="6">IF(AND(($N38&gt;0),ISBLANK(H38)),H38,"NOT")</f>
        <v>NOT</v>
      </c>
      <c r="W38" s="238"/>
      <c r="X38" s="238" t="str">
        <f t="shared" ref="X38:X47" si="7">LEFT(F38,3)</f>
        <v/>
      </c>
    </row>
    <row r="39" spans="2:24">
      <c r="B39" s="235"/>
      <c r="C39" s="50"/>
      <c r="D39" s="235"/>
      <c r="E39" s="50"/>
      <c r="F39" s="117"/>
      <c r="G39" s="105"/>
      <c r="H39" s="118"/>
      <c r="I39" s="105"/>
      <c r="J39" s="119"/>
      <c r="K39" s="105"/>
      <c r="L39" s="119"/>
      <c r="M39" s="50"/>
      <c r="N39" s="70">
        <f t="shared" ref="N39:N47" si="8">TRUNC(J39*L39,2)</f>
        <v>0</v>
      </c>
      <c r="P39" s="241"/>
      <c r="Q39" s="237"/>
      <c r="R39" s="238"/>
      <c r="S39" s="238"/>
      <c r="T39" s="238" t="str">
        <f t="shared" si="3"/>
        <v>NOT</v>
      </c>
      <c r="U39" s="238" t="str">
        <f t="shared" si="5"/>
        <v>NOT</v>
      </c>
      <c r="V39" s="238" t="str">
        <f t="shared" si="6"/>
        <v>NOT</v>
      </c>
      <c r="W39" s="238"/>
      <c r="X39" s="238" t="str">
        <f t="shared" si="7"/>
        <v/>
      </c>
    </row>
    <row r="40" spans="2:24">
      <c r="B40" s="235"/>
      <c r="C40" s="50"/>
      <c r="D40" s="235"/>
      <c r="E40" s="50"/>
      <c r="F40" s="117"/>
      <c r="G40" s="105"/>
      <c r="H40" s="118"/>
      <c r="I40" s="105"/>
      <c r="J40" s="119"/>
      <c r="K40" s="105"/>
      <c r="L40" s="119"/>
      <c r="M40" s="50"/>
      <c r="N40" s="70">
        <f t="shared" si="8"/>
        <v>0</v>
      </c>
      <c r="P40" s="241"/>
      <c r="Q40" s="237"/>
      <c r="R40" s="238"/>
      <c r="S40" s="238"/>
      <c r="T40" s="238" t="str">
        <f t="shared" si="3"/>
        <v>NOT</v>
      </c>
      <c r="U40" s="238" t="str">
        <f t="shared" si="5"/>
        <v>NOT</v>
      </c>
      <c r="V40" s="238" t="str">
        <f t="shared" si="6"/>
        <v>NOT</v>
      </c>
      <c r="W40" s="238"/>
      <c r="X40" s="238" t="str">
        <f t="shared" si="7"/>
        <v/>
      </c>
    </row>
    <row r="41" spans="2:24">
      <c r="B41" s="235"/>
      <c r="C41" s="50"/>
      <c r="D41" s="235"/>
      <c r="E41" s="50"/>
      <c r="F41" s="117"/>
      <c r="G41" s="105"/>
      <c r="H41" s="118"/>
      <c r="I41" s="105"/>
      <c r="J41" s="119"/>
      <c r="K41" s="105"/>
      <c r="L41" s="119"/>
      <c r="M41" s="50"/>
      <c r="N41" s="70">
        <f t="shared" si="8"/>
        <v>0</v>
      </c>
      <c r="P41" s="241"/>
      <c r="Q41" s="237"/>
      <c r="R41" s="238"/>
      <c r="S41" s="238"/>
      <c r="T41" s="238" t="str">
        <f t="shared" si="3"/>
        <v>NOT</v>
      </c>
      <c r="U41" s="238" t="str">
        <f t="shared" si="5"/>
        <v>NOT</v>
      </c>
      <c r="V41" s="238" t="str">
        <f t="shared" si="6"/>
        <v>NOT</v>
      </c>
      <c r="W41" s="238"/>
      <c r="X41" s="238" t="str">
        <f t="shared" si="7"/>
        <v/>
      </c>
    </row>
    <row r="42" spans="2:24">
      <c r="B42" s="235"/>
      <c r="C42" s="50"/>
      <c r="D42" s="235"/>
      <c r="E42" s="50"/>
      <c r="F42" s="117"/>
      <c r="G42" s="105"/>
      <c r="H42" s="118"/>
      <c r="I42" s="105"/>
      <c r="J42" s="119"/>
      <c r="K42" s="105"/>
      <c r="L42" s="119"/>
      <c r="M42" s="50"/>
      <c r="N42" s="70">
        <f t="shared" si="8"/>
        <v>0</v>
      </c>
      <c r="P42" s="241"/>
      <c r="Q42" s="237"/>
      <c r="R42" s="238"/>
      <c r="S42" s="238"/>
      <c r="T42" s="238" t="str">
        <f t="shared" si="3"/>
        <v>NOT</v>
      </c>
      <c r="U42" s="238" t="str">
        <f t="shared" si="5"/>
        <v>NOT</v>
      </c>
      <c r="V42" s="238" t="str">
        <f t="shared" si="6"/>
        <v>NOT</v>
      </c>
      <c r="W42" s="238"/>
      <c r="X42" s="238" t="str">
        <f t="shared" si="7"/>
        <v/>
      </c>
    </row>
    <row r="43" spans="2:24">
      <c r="B43" s="235"/>
      <c r="C43" s="50"/>
      <c r="D43" s="235"/>
      <c r="E43" s="50"/>
      <c r="F43" s="117"/>
      <c r="G43" s="105"/>
      <c r="H43" s="118"/>
      <c r="I43" s="105"/>
      <c r="J43" s="119"/>
      <c r="K43" s="105"/>
      <c r="L43" s="119"/>
      <c r="M43" s="50"/>
      <c r="N43" s="70">
        <f t="shared" si="8"/>
        <v>0</v>
      </c>
      <c r="P43" s="241"/>
      <c r="Q43" s="237"/>
      <c r="R43" s="238"/>
      <c r="S43" s="238"/>
      <c r="T43" s="238" t="str">
        <f t="shared" si="3"/>
        <v>NOT</v>
      </c>
      <c r="U43" s="238" t="str">
        <f t="shared" si="5"/>
        <v>NOT</v>
      </c>
      <c r="V43" s="238" t="str">
        <f t="shared" si="6"/>
        <v>NOT</v>
      </c>
      <c r="W43" s="238"/>
      <c r="X43" s="238" t="str">
        <f t="shared" si="7"/>
        <v/>
      </c>
    </row>
    <row r="44" spans="2:24">
      <c r="B44" s="235"/>
      <c r="C44" s="50"/>
      <c r="D44" s="235"/>
      <c r="E44" s="50"/>
      <c r="F44" s="117"/>
      <c r="G44" s="105"/>
      <c r="H44" s="118"/>
      <c r="I44" s="105"/>
      <c r="J44" s="119"/>
      <c r="K44" s="105"/>
      <c r="L44" s="119"/>
      <c r="M44" s="50"/>
      <c r="N44" s="70">
        <f t="shared" si="8"/>
        <v>0</v>
      </c>
      <c r="P44" s="241"/>
      <c r="Q44" s="237"/>
      <c r="R44" s="238"/>
      <c r="S44" s="238"/>
      <c r="T44" s="238" t="str">
        <f t="shared" si="3"/>
        <v>NOT</v>
      </c>
      <c r="U44" s="238" t="str">
        <f t="shared" si="5"/>
        <v>NOT</v>
      </c>
      <c r="V44" s="238" t="str">
        <f t="shared" si="6"/>
        <v>NOT</v>
      </c>
      <c r="W44" s="238"/>
      <c r="X44" s="238" t="str">
        <f t="shared" si="7"/>
        <v/>
      </c>
    </row>
    <row r="45" spans="2:24">
      <c r="B45" s="235"/>
      <c r="C45" s="50"/>
      <c r="D45" s="235"/>
      <c r="E45" s="50"/>
      <c r="F45" s="117"/>
      <c r="G45" s="105"/>
      <c r="H45" s="118"/>
      <c r="I45" s="105"/>
      <c r="J45" s="119"/>
      <c r="K45" s="105"/>
      <c r="L45" s="119"/>
      <c r="M45" s="50"/>
      <c r="N45" s="70">
        <f t="shared" si="8"/>
        <v>0</v>
      </c>
      <c r="P45" s="241"/>
      <c r="Q45" s="237"/>
      <c r="R45" s="238"/>
      <c r="S45" s="238"/>
      <c r="T45" s="238" t="str">
        <f t="shared" si="3"/>
        <v>NOT</v>
      </c>
      <c r="U45" s="238" t="str">
        <f t="shared" si="5"/>
        <v>NOT</v>
      </c>
      <c r="V45" s="238" t="str">
        <f t="shared" si="6"/>
        <v>NOT</v>
      </c>
      <c r="W45" s="238"/>
      <c r="X45" s="238" t="str">
        <f t="shared" si="7"/>
        <v/>
      </c>
    </row>
    <row r="46" spans="2:24">
      <c r="B46" s="235"/>
      <c r="C46" s="50"/>
      <c r="D46" s="235"/>
      <c r="E46" s="50"/>
      <c r="F46" s="117"/>
      <c r="G46" s="105"/>
      <c r="H46" s="118"/>
      <c r="I46" s="105"/>
      <c r="J46" s="119"/>
      <c r="K46" s="105"/>
      <c r="L46" s="119"/>
      <c r="M46" s="50"/>
      <c r="N46" s="70">
        <f t="shared" si="8"/>
        <v>0</v>
      </c>
      <c r="P46" s="241"/>
      <c r="Q46" s="237"/>
      <c r="R46" s="238"/>
      <c r="S46" s="238"/>
      <c r="T46" s="238" t="str">
        <f t="shared" si="3"/>
        <v>NOT</v>
      </c>
      <c r="U46" s="238" t="str">
        <f t="shared" si="5"/>
        <v>NOT</v>
      </c>
      <c r="V46" s="238" t="str">
        <f t="shared" si="6"/>
        <v>NOT</v>
      </c>
      <c r="W46" s="238"/>
      <c r="X46" s="238" t="str">
        <f t="shared" si="7"/>
        <v/>
      </c>
    </row>
    <row r="47" spans="2:24">
      <c r="B47" s="235"/>
      <c r="C47" s="50"/>
      <c r="D47" s="235"/>
      <c r="E47" s="50"/>
      <c r="F47" s="117"/>
      <c r="G47" s="105"/>
      <c r="H47" s="118"/>
      <c r="I47" s="105"/>
      <c r="J47" s="119"/>
      <c r="K47" s="105"/>
      <c r="L47" s="119"/>
      <c r="M47" s="50"/>
      <c r="N47" s="70">
        <f t="shared" si="8"/>
        <v>0</v>
      </c>
      <c r="P47" s="241"/>
      <c r="Q47" s="237"/>
      <c r="R47" s="238"/>
      <c r="S47" s="238"/>
      <c r="T47" s="238" t="str">
        <f t="shared" si="3"/>
        <v>NOT</v>
      </c>
      <c r="U47" s="238" t="str">
        <f t="shared" si="5"/>
        <v>NOT</v>
      </c>
      <c r="V47" s="238" t="str">
        <f t="shared" si="6"/>
        <v>NOT</v>
      </c>
      <c r="W47" s="238"/>
      <c r="X47" s="238" t="str">
        <f t="shared" si="7"/>
        <v/>
      </c>
    </row>
    <row r="48" spans="2:24">
      <c r="B48" s="235"/>
      <c r="C48" s="50"/>
      <c r="D48" s="235"/>
      <c r="E48" s="50"/>
      <c r="F48" s="117"/>
      <c r="G48" s="105"/>
      <c r="H48" s="118"/>
      <c r="I48" s="105"/>
      <c r="J48" s="119"/>
      <c r="K48" s="105"/>
      <c r="L48" s="119"/>
      <c r="M48" s="50"/>
      <c r="N48" s="70">
        <f t="shared" ref="N48:N54" si="9">TRUNC(J48*L48,2)</f>
        <v>0</v>
      </c>
      <c r="P48" s="241"/>
      <c r="Q48" s="237"/>
      <c r="R48" s="238"/>
      <c r="S48" s="238"/>
      <c r="T48" s="238" t="str">
        <f t="shared" si="3"/>
        <v>NOT</v>
      </c>
      <c r="U48" s="238" t="str">
        <f t="shared" ref="U48:U54" si="10">IF(AND(($N48&gt;0),ISBLANK(F48)),F48,"NOT")</f>
        <v>NOT</v>
      </c>
      <c r="V48" s="238" t="str">
        <f t="shared" ref="V48:V54" si="11">IF(AND(($N48&gt;0),ISBLANK(H48)),H48,"NOT")</f>
        <v>NOT</v>
      </c>
      <c r="W48" s="238"/>
      <c r="X48" s="238" t="str">
        <f t="shared" ref="X48:X54" si="12">LEFT(F48,3)</f>
        <v/>
      </c>
    </row>
    <row r="49" spans="1:24">
      <c r="A49" s="238"/>
      <c r="B49" s="235"/>
      <c r="C49" s="50"/>
      <c r="D49" s="235"/>
      <c r="E49" s="50"/>
      <c r="F49" s="117"/>
      <c r="G49" s="105"/>
      <c r="H49" s="118"/>
      <c r="I49" s="105"/>
      <c r="J49" s="119"/>
      <c r="K49" s="105"/>
      <c r="L49" s="119"/>
      <c r="M49" s="50"/>
      <c r="N49" s="70">
        <f t="shared" si="9"/>
        <v>0</v>
      </c>
      <c r="P49" s="241"/>
      <c r="Q49" s="237"/>
      <c r="R49" s="238"/>
      <c r="S49" s="238"/>
      <c r="T49" s="238" t="str">
        <f t="shared" si="3"/>
        <v>NOT</v>
      </c>
      <c r="U49" s="238" t="str">
        <f t="shared" si="10"/>
        <v>NOT</v>
      </c>
      <c r="V49" s="238" t="str">
        <f t="shared" si="11"/>
        <v>NOT</v>
      </c>
      <c r="W49" s="238"/>
      <c r="X49" s="238" t="str">
        <f t="shared" si="12"/>
        <v/>
      </c>
    </row>
    <row r="50" spans="1:24">
      <c r="A50" s="238"/>
      <c r="B50" s="235"/>
      <c r="C50" s="50"/>
      <c r="D50" s="235"/>
      <c r="E50" s="50"/>
      <c r="F50" s="117"/>
      <c r="G50" s="105"/>
      <c r="H50" s="118"/>
      <c r="I50" s="105"/>
      <c r="J50" s="119"/>
      <c r="K50" s="105"/>
      <c r="L50" s="119"/>
      <c r="M50" s="50"/>
      <c r="N50" s="70">
        <f t="shared" si="9"/>
        <v>0</v>
      </c>
      <c r="P50" s="241"/>
      <c r="Q50" s="237"/>
      <c r="R50" s="238"/>
      <c r="S50" s="238"/>
      <c r="T50" s="238" t="str">
        <f t="shared" si="3"/>
        <v>NOT</v>
      </c>
      <c r="U50" s="238" t="str">
        <f t="shared" si="10"/>
        <v>NOT</v>
      </c>
      <c r="V50" s="238" t="str">
        <f t="shared" si="11"/>
        <v>NOT</v>
      </c>
      <c r="W50" s="238"/>
      <c r="X50" s="238" t="str">
        <f t="shared" si="12"/>
        <v/>
      </c>
    </row>
    <row r="51" spans="1:24">
      <c r="A51" s="238"/>
      <c r="B51" s="235"/>
      <c r="C51" s="50"/>
      <c r="D51" s="235"/>
      <c r="E51" s="50"/>
      <c r="F51" s="117"/>
      <c r="G51" s="105"/>
      <c r="H51" s="118"/>
      <c r="I51" s="105"/>
      <c r="J51" s="119"/>
      <c r="K51" s="105"/>
      <c r="L51" s="119"/>
      <c r="M51" s="50"/>
      <c r="N51" s="70">
        <f t="shared" si="9"/>
        <v>0</v>
      </c>
      <c r="P51" s="241"/>
      <c r="Q51" s="237"/>
      <c r="R51" s="238"/>
      <c r="S51" s="238"/>
      <c r="T51" s="238" t="str">
        <f t="shared" si="3"/>
        <v>NOT</v>
      </c>
      <c r="U51" s="238" t="str">
        <f t="shared" si="10"/>
        <v>NOT</v>
      </c>
      <c r="V51" s="238" t="str">
        <f t="shared" si="11"/>
        <v>NOT</v>
      </c>
      <c r="W51" s="238"/>
      <c r="X51" s="238" t="str">
        <f t="shared" si="12"/>
        <v/>
      </c>
    </row>
    <row r="52" spans="1:24">
      <c r="A52" s="238"/>
      <c r="B52" s="235"/>
      <c r="C52" s="50"/>
      <c r="D52" s="235"/>
      <c r="E52" s="50"/>
      <c r="F52" s="117"/>
      <c r="G52" s="105"/>
      <c r="H52" s="118"/>
      <c r="I52" s="105"/>
      <c r="J52" s="119"/>
      <c r="K52" s="105"/>
      <c r="L52" s="119"/>
      <c r="M52" s="50"/>
      <c r="N52" s="70">
        <f t="shared" si="9"/>
        <v>0</v>
      </c>
      <c r="P52" s="241"/>
      <c r="Q52" s="237"/>
      <c r="R52" s="238"/>
      <c r="S52" s="238"/>
      <c r="T52" s="238" t="str">
        <f t="shared" si="3"/>
        <v>NOT</v>
      </c>
      <c r="U52" s="238" t="str">
        <f t="shared" si="10"/>
        <v>NOT</v>
      </c>
      <c r="V52" s="238" t="str">
        <f t="shared" si="11"/>
        <v>NOT</v>
      </c>
      <c r="W52" s="238"/>
      <c r="X52" s="238" t="str">
        <f t="shared" si="12"/>
        <v/>
      </c>
    </row>
    <row r="53" spans="1:24">
      <c r="A53" s="238"/>
      <c r="B53" s="235"/>
      <c r="C53" s="50"/>
      <c r="D53" s="235"/>
      <c r="E53" s="50"/>
      <c r="F53" s="117"/>
      <c r="G53" s="105"/>
      <c r="H53" s="118"/>
      <c r="I53" s="105"/>
      <c r="J53" s="119"/>
      <c r="K53" s="105"/>
      <c r="L53" s="119"/>
      <c r="M53" s="50"/>
      <c r="N53" s="70">
        <f t="shared" si="9"/>
        <v>0</v>
      </c>
      <c r="P53" s="241"/>
      <c r="Q53" s="237"/>
      <c r="R53" s="238"/>
      <c r="S53" s="238"/>
      <c r="T53" s="238" t="str">
        <f t="shared" si="3"/>
        <v>NOT</v>
      </c>
      <c r="U53" s="238" t="str">
        <f t="shared" si="10"/>
        <v>NOT</v>
      </c>
      <c r="V53" s="238" t="str">
        <f t="shared" si="11"/>
        <v>NOT</v>
      </c>
      <c r="W53" s="238"/>
      <c r="X53" s="238" t="str">
        <f t="shared" si="12"/>
        <v/>
      </c>
    </row>
    <row r="54" spans="1:24">
      <c r="A54" s="238"/>
      <c r="B54" s="235"/>
      <c r="C54" s="50"/>
      <c r="D54" s="235"/>
      <c r="E54" s="50"/>
      <c r="F54" s="117"/>
      <c r="G54" s="105"/>
      <c r="H54" s="118"/>
      <c r="I54" s="105"/>
      <c r="J54" s="119"/>
      <c r="K54" s="105"/>
      <c r="L54" s="119"/>
      <c r="M54" s="50"/>
      <c r="N54" s="70">
        <f t="shared" si="9"/>
        <v>0</v>
      </c>
      <c r="P54" s="241"/>
      <c r="Q54" s="237"/>
      <c r="R54" s="238"/>
      <c r="S54" s="238"/>
      <c r="T54" s="238" t="str">
        <f t="shared" si="3"/>
        <v>NOT</v>
      </c>
      <c r="U54" s="238" t="str">
        <f t="shared" si="10"/>
        <v>NOT</v>
      </c>
      <c r="V54" s="238" t="str">
        <f t="shared" si="11"/>
        <v>NOT</v>
      </c>
      <c r="W54" s="238"/>
      <c r="X54" s="238" t="str">
        <f t="shared" si="12"/>
        <v/>
      </c>
    </row>
    <row r="55" spans="1:24">
      <c r="A55" s="238"/>
      <c r="B55" s="240"/>
      <c r="C55" s="50"/>
      <c r="D55" s="240"/>
      <c r="E55" s="50"/>
      <c r="F55" s="241"/>
      <c r="H55" s="241"/>
      <c r="J55" s="241"/>
      <c r="L55" s="241"/>
      <c r="M55" s="50"/>
      <c r="N55" s="241"/>
      <c r="P55" s="242"/>
      <c r="Q55" s="237"/>
      <c r="R55" s="238"/>
      <c r="S55" s="238"/>
      <c r="T55" s="238"/>
      <c r="U55" s="238"/>
      <c r="V55" s="238"/>
      <c r="W55" s="238"/>
      <c r="X55" s="238"/>
    </row>
    <row r="56" spans="1:24" ht="27" customHeight="1">
      <c r="A56" s="108">
        <v>6</v>
      </c>
      <c r="B56" s="109" t="s">
        <v>253</v>
      </c>
      <c r="C56" s="110"/>
      <c r="D56" s="109"/>
      <c r="E56" s="110"/>
      <c r="F56" s="395" t="s">
        <v>248</v>
      </c>
      <c r="G56" s="396"/>
      <c r="H56" s="396"/>
      <c r="I56" s="396"/>
      <c r="J56" s="397"/>
      <c r="K56" s="111"/>
      <c r="L56" s="112" t="s">
        <v>233</v>
      </c>
      <c r="M56" s="110"/>
      <c r="N56" s="113">
        <f>SUM(N60:N74)</f>
        <v>0</v>
      </c>
      <c r="O56" s="111"/>
      <c r="P56" s="114">
        <f>IF(N56=0,0%,N56/N$3)</f>
        <v>0</v>
      </c>
      <c r="Q56" s="242"/>
      <c r="R56" s="243"/>
      <c r="S56" s="238" t="e">
        <f>IF(AND(T76=#REF!,#REF!&gt;#REF!),F56,0)</f>
        <v>#REF!</v>
      </c>
      <c r="T56" s="238" t="e">
        <f>IF(AND(T76=#REF!,#REF!&gt;#REF!),F56,0)</f>
        <v>#REF!</v>
      </c>
      <c r="U56" s="238">
        <f>IF('7. Light Project budget summary'!P25&gt;0,('7. Light Project budget summary'!P23+'7. Light Project budget summary'!P21)/'7. Light Project budget summary'!P25,0)</f>
        <v>0</v>
      </c>
      <c r="V56" s="239" t="s">
        <v>254</v>
      </c>
      <c r="W56" s="244" t="s">
        <v>255</v>
      </c>
      <c r="X56" s="245">
        <v>0.7</v>
      </c>
    </row>
    <row r="57" spans="1:24" s="45" customFormat="1" ht="7.5" customHeight="1">
      <c r="B57" s="50"/>
      <c r="C57" s="50"/>
      <c r="D57" s="50"/>
      <c r="E57" s="50"/>
      <c r="F57" s="41"/>
      <c r="G57" s="41"/>
      <c r="H57" s="41"/>
      <c r="I57" s="41"/>
      <c r="J57" s="41"/>
      <c r="K57" s="41"/>
      <c r="L57" s="41"/>
      <c r="M57" s="50"/>
      <c r="N57" s="41"/>
      <c r="O57" s="41"/>
      <c r="P57" s="41"/>
      <c r="Q57" s="41"/>
      <c r="X57" s="238"/>
    </row>
    <row r="58" spans="1:24" ht="3.75" customHeight="1">
      <c r="A58" s="238"/>
      <c r="B58" s="240"/>
      <c r="C58" s="50"/>
      <c r="D58" s="240"/>
      <c r="E58" s="50"/>
      <c r="F58" s="241"/>
      <c r="H58" s="241"/>
      <c r="J58" s="241"/>
      <c r="L58" s="241"/>
      <c r="M58" s="50"/>
      <c r="N58" s="241"/>
      <c r="P58" s="242"/>
      <c r="Q58" s="237"/>
      <c r="R58" s="238"/>
      <c r="S58" s="238"/>
      <c r="T58" s="238"/>
      <c r="U58" s="238"/>
      <c r="V58" s="238"/>
      <c r="W58" s="238"/>
      <c r="X58" s="238"/>
    </row>
    <row r="59" spans="1:24" ht="38.25">
      <c r="A59" s="238"/>
      <c r="B59" s="106" t="s">
        <v>256</v>
      </c>
      <c r="C59" s="50"/>
      <c r="D59" s="106" t="s">
        <v>244</v>
      </c>
      <c r="E59" s="50"/>
      <c r="F59" s="106" t="s">
        <v>245</v>
      </c>
      <c r="H59" s="106" t="s">
        <v>249</v>
      </c>
      <c r="J59" s="106" t="s">
        <v>250</v>
      </c>
      <c r="L59" s="106" t="s">
        <v>251</v>
      </c>
      <c r="M59" s="107"/>
      <c r="N59" s="56" t="s">
        <v>252</v>
      </c>
      <c r="P59" s="241"/>
      <c r="Q59" s="237"/>
      <c r="R59" s="238"/>
      <c r="S59" s="238"/>
      <c r="T59" s="115" t="e">
        <f>IF(AND(T60="NOT",T61="NOT",T62="NOT",T63="NOT",T64="NOT",T65="NOT",T66="NOT",T67="NOT",T68="NOT",T74="NOT",#REF!="NOT"),"NOT",#REF!)</f>
        <v>#REF!</v>
      </c>
      <c r="U59" s="115" t="e">
        <f>IF(AND(U60="NOT",U61="NOT",U62="NOT",U63="NOT",U64="NOT",U65="NOT",U66="NOT",U67="NOT",U68="NOT",U74="NOT",#REF!="NOT"),"NOT",#REF!)</f>
        <v>#REF!</v>
      </c>
      <c r="V59" s="115" t="e">
        <f>IF(AND(V60="NOT",V61="NOT",V62="NOT",V63="NOT",V64="NOT",V65="NOT",V66="NOT",V67="NOT",V68="NOT",V74="NOT",#REF!="NOT"),"NOT",#REF!)</f>
        <v>#REF!</v>
      </c>
      <c r="W59" s="238"/>
      <c r="X59" s="238"/>
    </row>
    <row r="60" spans="1:24">
      <c r="A60" s="238"/>
      <c r="B60" s="235"/>
      <c r="C60" s="50"/>
      <c r="D60" s="235"/>
      <c r="E60" s="50"/>
      <c r="F60" s="117"/>
      <c r="G60" s="105"/>
      <c r="H60" s="118"/>
      <c r="I60" s="105"/>
      <c r="J60" s="119"/>
      <c r="K60" s="105"/>
      <c r="L60" s="119"/>
      <c r="M60" s="50"/>
      <c r="N60" s="70">
        <f t="shared" ref="N60:N74" si="13">TRUNC(J60*L60,2)</f>
        <v>0</v>
      </c>
      <c r="P60" s="241"/>
      <c r="Q60" s="237"/>
      <c r="R60" s="238"/>
      <c r="S60" s="238"/>
      <c r="T60" s="238" t="str">
        <f t="shared" ref="T60:T68" si="14">IF(AND(($N60&gt;0),ISBLANK(B60)),B60,"NOT")</f>
        <v>NOT</v>
      </c>
      <c r="U60" s="238" t="str">
        <f t="shared" ref="U60:U74" si="15">IF(AND(($N60&gt;0),ISBLANK(F60)),F60,"NOT")</f>
        <v>NOT</v>
      </c>
      <c r="V60" s="238" t="str">
        <f t="shared" ref="V60:V74" si="16">IF(AND(($N60&gt;0),ISBLANK(H60)),H60,"NOT")</f>
        <v>NOT</v>
      </c>
      <c r="W60" s="238"/>
      <c r="X60" s="238" t="str">
        <f t="shared" ref="X60:X74" si="17">LEFT(F60,3)</f>
        <v/>
      </c>
    </row>
    <row r="61" spans="1:24">
      <c r="A61" s="238"/>
      <c r="B61" s="235"/>
      <c r="C61" s="50"/>
      <c r="D61" s="235"/>
      <c r="E61" s="50"/>
      <c r="F61" s="117"/>
      <c r="G61" s="105"/>
      <c r="H61" s="118"/>
      <c r="I61" s="105"/>
      <c r="J61" s="119"/>
      <c r="K61" s="105"/>
      <c r="L61" s="119"/>
      <c r="M61" s="50"/>
      <c r="N61" s="70">
        <f t="shared" si="13"/>
        <v>0</v>
      </c>
      <c r="P61" s="241"/>
      <c r="Q61" s="237"/>
      <c r="R61" s="238"/>
      <c r="S61" s="238"/>
      <c r="T61" s="238" t="str">
        <f t="shared" si="14"/>
        <v>NOT</v>
      </c>
      <c r="U61" s="238" t="str">
        <f t="shared" si="15"/>
        <v>NOT</v>
      </c>
      <c r="V61" s="238" t="str">
        <f t="shared" si="16"/>
        <v>NOT</v>
      </c>
      <c r="W61" s="238"/>
      <c r="X61" s="238" t="str">
        <f t="shared" si="17"/>
        <v/>
      </c>
    </row>
    <row r="62" spans="1:24">
      <c r="A62" s="238"/>
      <c r="B62" s="235"/>
      <c r="C62" s="50"/>
      <c r="D62" s="235"/>
      <c r="E62" s="50"/>
      <c r="F62" s="117"/>
      <c r="G62" s="105"/>
      <c r="H62" s="118"/>
      <c r="I62" s="105"/>
      <c r="J62" s="119"/>
      <c r="K62" s="105"/>
      <c r="L62" s="119"/>
      <c r="M62" s="50"/>
      <c r="N62" s="70">
        <f t="shared" si="13"/>
        <v>0</v>
      </c>
      <c r="P62" s="241"/>
      <c r="Q62" s="237"/>
      <c r="R62" s="238"/>
      <c r="S62" s="238"/>
      <c r="T62" s="238" t="str">
        <f t="shared" si="14"/>
        <v>NOT</v>
      </c>
      <c r="U62" s="238" t="str">
        <f t="shared" si="15"/>
        <v>NOT</v>
      </c>
      <c r="V62" s="238" t="str">
        <f t="shared" si="16"/>
        <v>NOT</v>
      </c>
      <c r="W62" s="238"/>
      <c r="X62" s="238" t="str">
        <f t="shared" si="17"/>
        <v/>
      </c>
    </row>
    <row r="63" spans="1:24">
      <c r="A63" s="238"/>
      <c r="B63" s="235"/>
      <c r="C63" s="50"/>
      <c r="D63" s="235"/>
      <c r="E63" s="50"/>
      <c r="F63" s="117"/>
      <c r="G63" s="105"/>
      <c r="H63" s="118"/>
      <c r="I63" s="105"/>
      <c r="J63" s="119"/>
      <c r="K63" s="105"/>
      <c r="L63" s="119"/>
      <c r="M63" s="50"/>
      <c r="N63" s="70">
        <f t="shared" si="13"/>
        <v>0</v>
      </c>
      <c r="P63" s="241"/>
      <c r="Q63" s="237"/>
      <c r="R63" s="238"/>
      <c r="S63" s="238"/>
      <c r="T63" s="238" t="str">
        <f t="shared" si="14"/>
        <v>NOT</v>
      </c>
      <c r="U63" s="238" t="str">
        <f t="shared" si="15"/>
        <v>NOT</v>
      </c>
      <c r="V63" s="238" t="str">
        <f t="shared" si="16"/>
        <v>NOT</v>
      </c>
      <c r="W63" s="238"/>
      <c r="X63" s="238" t="str">
        <f t="shared" si="17"/>
        <v/>
      </c>
    </row>
    <row r="64" spans="1:24">
      <c r="A64" s="238"/>
      <c r="B64" s="235"/>
      <c r="C64" s="50"/>
      <c r="D64" s="235"/>
      <c r="E64" s="50"/>
      <c r="F64" s="117"/>
      <c r="G64" s="105"/>
      <c r="H64" s="118"/>
      <c r="I64" s="105"/>
      <c r="J64" s="119"/>
      <c r="K64" s="105"/>
      <c r="L64" s="119"/>
      <c r="M64" s="50"/>
      <c r="N64" s="70">
        <f t="shared" si="13"/>
        <v>0</v>
      </c>
      <c r="P64" s="241"/>
      <c r="Q64" s="237"/>
      <c r="R64" s="238"/>
      <c r="S64" s="238"/>
      <c r="T64" s="238" t="str">
        <f t="shared" si="14"/>
        <v>NOT</v>
      </c>
      <c r="U64" s="238" t="str">
        <f t="shared" si="15"/>
        <v>NOT</v>
      </c>
      <c r="V64" s="238" t="str">
        <f t="shared" si="16"/>
        <v>NOT</v>
      </c>
      <c r="W64" s="238"/>
      <c r="X64" s="238" t="str">
        <f t="shared" si="17"/>
        <v/>
      </c>
    </row>
    <row r="65" spans="1:24">
      <c r="A65" s="238"/>
      <c r="B65" s="235"/>
      <c r="C65" s="50"/>
      <c r="D65" s="235"/>
      <c r="E65" s="50"/>
      <c r="F65" s="117"/>
      <c r="G65" s="105"/>
      <c r="H65" s="118"/>
      <c r="I65" s="105"/>
      <c r="J65" s="119"/>
      <c r="K65" s="105"/>
      <c r="L65" s="119"/>
      <c r="M65" s="50"/>
      <c r="N65" s="70">
        <f t="shared" si="13"/>
        <v>0</v>
      </c>
      <c r="P65" s="241"/>
      <c r="Q65" s="237"/>
      <c r="R65" s="238"/>
      <c r="S65" s="238"/>
      <c r="T65" s="238" t="str">
        <f t="shared" si="14"/>
        <v>NOT</v>
      </c>
      <c r="U65" s="238" t="str">
        <f t="shared" si="15"/>
        <v>NOT</v>
      </c>
      <c r="V65" s="238" t="str">
        <f t="shared" si="16"/>
        <v>NOT</v>
      </c>
      <c r="W65" s="238"/>
      <c r="X65" s="238" t="str">
        <f t="shared" si="17"/>
        <v/>
      </c>
    </row>
    <row r="66" spans="1:24">
      <c r="A66" s="238"/>
      <c r="B66" s="235"/>
      <c r="C66" s="50"/>
      <c r="D66" s="235"/>
      <c r="E66" s="50"/>
      <c r="F66" s="117"/>
      <c r="G66" s="105"/>
      <c r="H66" s="118"/>
      <c r="I66" s="105"/>
      <c r="J66" s="119"/>
      <c r="K66" s="105"/>
      <c r="L66" s="119"/>
      <c r="M66" s="50"/>
      <c r="N66" s="70">
        <f t="shared" si="13"/>
        <v>0</v>
      </c>
      <c r="P66" s="241"/>
      <c r="Q66" s="237"/>
      <c r="R66" s="238"/>
      <c r="S66" s="238"/>
      <c r="T66" s="238" t="str">
        <f t="shared" si="14"/>
        <v>NOT</v>
      </c>
      <c r="U66" s="238" t="str">
        <f t="shared" si="15"/>
        <v>NOT</v>
      </c>
      <c r="V66" s="238" t="str">
        <f t="shared" si="16"/>
        <v>NOT</v>
      </c>
      <c r="W66" s="238"/>
      <c r="X66" s="238" t="str">
        <f t="shared" si="17"/>
        <v/>
      </c>
    </row>
    <row r="67" spans="1:24">
      <c r="A67" s="238"/>
      <c r="B67" s="235"/>
      <c r="C67" s="50"/>
      <c r="D67" s="235"/>
      <c r="E67" s="50"/>
      <c r="F67" s="117"/>
      <c r="G67" s="105"/>
      <c r="H67" s="118"/>
      <c r="I67" s="105"/>
      <c r="J67" s="119"/>
      <c r="K67" s="105"/>
      <c r="L67" s="119"/>
      <c r="M67" s="50"/>
      <c r="N67" s="70">
        <f t="shared" si="13"/>
        <v>0</v>
      </c>
      <c r="P67" s="241"/>
      <c r="Q67" s="237"/>
      <c r="R67" s="238"/>
      <c r="S67" s="238"/>
      <c r="T67" s="238" t="str">
        <f t="shared" si="14"/>
        <v>NOT</v>
      </c>
      <c r="U67" s="238" t="str">
        <f t="shared" si="15"/>
        <v>NOT</v>
      </c>
      <c r="V67" s="238" t="str">
        <f t="shared" si="16"/>
        <v>NOT</v>
      </c>
      <c r="W67" s="238"/>
      <c r="X67" s="238" t="str">
        <f t="shared" si="17"/>
        <v/>
      </c>
    </row>
    <row r="68" spans="1:24">
      <c r="A68" s="238"/>
      <c r="B68" s="235"/>
      <c r="C68" s="50"/>
      <c r="D68" s="235"/>
      <c r="E68" s="50"/>
      <c r="F68" s="117"/>
      <c r="G68" s="105"/>
      <c r="H68" s="118"/>
      <c r="I68" s="105"/>
      <c r="J68" s="119"/>
      <c r="K68" s="105"/>
      <c r="L68" s="119"/>
      <c r="M68" s="50"/>
      <c r="N68" s="70">
        <f t="shared" si="13"/>
        <v>0</v>
      </c>
      <c r="P68" s="241"/>
      <c r="Q68" s="237"/>
      <c r="R68" s="238"/>
      <c r="S68" s="238"/>
      <c r="T68" s="238" t="str">
        <f t="shared" si="14"/>
        <v>NOT</v>
      </c>
      <c r="U68" s="238" t="str">
        <f t="shared" si="15"/>
        <v>NOT</v>
      </c>
      <c r="V68" s="238" t="str">
        <f t="shared" si="16"/>
        <v>NOT</v>
      </c>
      <c r="W68" s="238"/>
      <c r="X68" s="238" t="str">
        <f t="shared" si="17"/>
        <v/>
      </c>
    </row>
    <row r="69" spans="1:24">
      <c r="A69" s="238"/>
      <c r="B69" s="235"/>
      <c r="C69" s="50"/>
      <c r="D69" s="235"/>
      <c r="E69" s="50"/>
      <c r="F69" s="117"/>
      <c r="G69" s="105"/>
      <c r="H69" s="118"/>
      <c r="I69" s="105"/>
      <c r="J69" s="119"/>
      <c r="K69" s="105"/>
      <c r="L69" s="119"/>
      <c r="M69" s="50"/>
      <c r="N69" s="70">
        <f t="shared" si="13"/>
        <v>0</v>
      </c>
      <c r="P69" s="241"/>
      <c r="Q69" s="237"/>
      <c r="R69" s="238"/>
      <c r="S69" s="238"/>
      <c r="T69" s="238"/>
      <c r="U69" s="238"/>
      <c r="V69" s="238"/>
      <c r="W69" s="238"/>
      <c r="X69" s="238"/>
    </row>
    <row r="70" spans="1:24">
      <c r="A70" s="238"/>
      <c r="B70" s="235"/>
      <c r="C70" s="50"/>
      <c r="D70" s="235"/>
      <c r="E70" s="50"/>
      <c r="F70" s="117"/>
      <c r="G70" s="105"/>
      <c r="H70" s="118"/>
      <c r="I70" s="105"/>
      <c r="J70" s="119"/>
      <c r="K70" s="105"/>
      <c r="L70" s="119"/>
      <c r="M70" s="50"/>
      <c r="N70" s="70">
        <f t="shared" si="13"/>
        <v>0</v>
      </c>
      <c r="P70" s="241"/>
      <c r="Q70" s="237"/>
      <c r="R70" s="238"/>
      <c r="S70" s="238"/>
      <c r="T70" s="238"/>
      <c r="U70" s="238"/>
      <c r="V70" s="238"/>
      <c r="W70" s="238"/>
      <c r="X70" s="238"/>
    </row>
    <row r="71" spans="1:24">
      <c r="A71" s="238"/>
      <c r="B71" s="235"/>
      <c r="C71" s="50"/>
      <c r="D71" s="235"/>
      <c r="E71" s="50"/>
      <c r="F71" s="117"/>
      <c r="G71" s="105"/>
      <c r="H71" s="118"/>
      <c r="I71" s="105"/>
      <c r="J71" s="119"/>
      <c r="K71" s="105"/>
      <c r="L71" s="119"/>
      <c r="M71" s="50"/>
      <c r="N71" s="70">
        <f t="shared" si="13"/>
        <v>0</v>
      </c>
      <c r="P71" s="241"/>
      <c r="Q71" s="237"/>
      <c r="R71" s="238"/>
      <c r="S71" s="238"/>
      <c r="T71" s="238"/>
      <c r="U71" s="238"/>
      <c r="V71" s="238"/>
      <c r="W71" s="238"/>
      <c r="X71" s="238"/>
    </row>
    <row r="72" spans="1:24">
      <c r="A72" s="238"/>
      <c r="B72" s="235"/>
      <c r="C72" s="50"/>
      <c r="D72" s="235"/>
      <c r="E72" s="50"/>
      <c r="F72" s="117"/>
      <c r="G72" s="105"/>
      <c r="H72" s="118"/>
      <c r="I72" s="105"/>
      <c r="J72" s="119"/>
      <c r="K72" s="105"/>
      <c r="L72" s="119"/>
      <c r="M72" s="50"/>
      <c r="N72" s="70">
        <f t="shared" si="13"/>
        <v>0</v>
      </c>
      <c r="P72" s="241"/>
      <c r="Q72" s="237"/>
      <c r="R72" s="238"/>
      <c r="S72" s="238"/>
      <c r="T72" s="238"/>
      <c r="U72" s="238"/>
      <c r="V72" s="238"/>
      <c r="W72" s="238"/>
      <c r="X72" s="238"/>
    </row>
    <row r="73" spans="1:24">
      <c r="A73" s="238"/>
      <c r="B73" s="235"/>
      <c r="C73" s="50"/>
      <c r="D73" s="235"/>
      <c r="E73" s="50"/>
      <c r="F73" s="117"/>
      <c r="G73" s="105"/>
      <c r="H73" s="118"/>
      <c r="I73" s="105"/>
      <c r="J73" s="119"/>
      <c r="K73" s="105"/>
      <c r="L73" s="119"/>
      <c r="M73" s="50"/>
      <c r="N73" s="70">
        <f t="shared" si="13"/>
        <v>0</v>
      </c>
      <c r="P73" s="241"/>
      <c r="Q73" s="237"/>
      <c r="R73" s="238"/>
      <c r="S73" s="238"/>
      <c r="T73" s="238"/>
      <c r="U73" s="238"/>
      <c r="V73" s="238"/>
      <c r="W73" s="238"/>
      <c r="X73" s="238"/>
    </row>
    <row r="74" spans="1:24">
      <c r="A74" s="238"/>
      <c r="B74" s="235"/>
      <c r="C74" s="50"/>
      <c r="D74" s="235"/>
      <c r="E74" s="50"/>
      <c r="F74" s="117"/>
      <c r="G74" s="105"/>
      <c r="H74" s="118"/>
      <c r="I74" s="105"/>
      <c r="J74" s="119"/>
      <c r="K74" s="105"/>
      <c r="L74" s="119"/>
      <c r="M74" s="50"/>
      <c r="N74" s="70">
        <f t="shared" si="13"/>
        <v>0</v>
      </c>
      <c r="P74" s="241"/>
      <c r="Q74" s="237"/>
      <c r="R74" s="238"/>
      <c r="S74" s="238"/>
      <c r="T74" s="238" t="str">
        <f>IF(AND(($N74&gt;0),ISBLANK(B74)),B74,"NOT")</f>
        <v>NOT</v>
      </c>
      <c r="U74" s="238" t="str">
        <f t="shared" si="15"/>
        <v>NOT</v>
      </c>
      <c r="V74" s="238" t="str">
        <f t="shared" si="16"/>
        <v>NOT</v>
      </c>
      <c r="W74" s="238"/>
      <c r="X74" s="238" t="str">
        <f t="shared" si="17"/>
        <v/>
      </c>
    </row>
    <row r="75" spans="1:24">
      <c r="A75" s="238"/>
      <c r="B75" s="240"/>
      <c r="C75" s="50"/>
      <c r="D75" s="240"/>
      <c r="E75" s="50"/>
      <c r="F75" s="241"/>
      <c r="H75" s="241"/>
      <c r="J75" s="241"/>
      <c r="L75" s="241"/>
      <c r="M75" s="50"/>
      <c r="N75" s="241"/>
      <c r="P75" s="242"/>
      <c r="Q75" s="237"/>
      <c r="R75" s="238"/>
      <c r="S75" s="238"/>
      <c r="T75" s="238"/>
      <c r="U75" s="238"/>
      <c r="V75" s="238"/>
      <c r="W75" s="238"/>
      <c r="X75" s="238"/>
    </row>
    <row r="76" spans="1:24">
      <c r="A76" s="238"/>
      <c r="B76" s="240"/>
      <c r="C76" s="50"/>
      <c r="D76" s="240"/>
      <c r="E76" s="50"/>
      <c r="F76" s="241"/>
      <c r="H76" s="241"/>
      <c r="J76" s="241"/>
      <c r="L76" s="241"/>
      <c r="M76" s="50"/>
      <c r="N76" s="241"/>
      <c r="P76" s="242"/>
      <c r="Q76" s="237"/>
      <c r="R76" s="238"/>
      <c r="S76" s="238"/>
      <c r="T76" s="246" t="str">
        <f>LEFT('1. General Data'!E25,5)</f>
        <v>Error</v>
      </c>
      <c r="U76" s="239">
        <f>IF('7. Light Project budget summary'!P25&gt;0,'7. Light Project budget summary'!P23/'7. Light Project budget summary'!P25,0)</f>
        <v>0</v>
      </c>
      <c r="V76" s="239" t="s">
        <v>257</v>
      </c>
      <c r="W76" s="244" t="s">
        <v>258</v>
      </c>
      <c r="X76" s="245">
        <v>0.5</v>
      </c>
    </row>
    <row r="77" spans="1:24" ht="40.5" customHeight="1">
      <c r="A77" s="108">
        <v>7</v>
      </c>
      <c r="B77" s="109" t="s">
        <v>259</v>
      </c>
      <c r="C77" s="110"/>
      <c r="D77" s="86" t="s">
        <v>248</v>
      </c>
      <c r="E77" s="110"/>
      <c r="F77" s="392" t="str">
        <f>IF(N77&gt;N3*0.1,"Infrastructure and works costs are not allowed to be above 10% of total project costs","Infrastructure and works costs OK")</f>
        <v>Infrastructure and works costs OK</v>
      </c>
      <c r="G77" s="393"/>
      <c r="H77" s="393"/>
      <c r="I77" s="393"/>
      <c r="J77" s="394"/>
      <c r="K77" s="111"/>
      <c r="L77" s="112" t="s">
        <v>233</v>
      </c>
      <c r="M77" s="110"/>
      <c r="N77" s="113">
        <f>SUM(N82:N91)</f>
        <v>0</v>
      </c>
      <c r="O77" s="111"/>
      <c r="P77" s="114">
        <f>IF(N77=0,0%,N77/N$3)</f>
        <v>0</v>
      </c>
      <c r="Q77" s="242"/>
      <c r="R77" s="243"/>
      <c r="S77" s="246" t="e">
        <f>IF(T76=#REF!,IF(#REF!&gt;#REF!,F77,0),IF(AND(OR(T76=W77,T76=#REF!,T76=W78),P77&gt;X77),F77,0))</f>
        <v>#REF!</v>
      </c>
      <c r="T77" s="246">
        <f>IF(AND(T76=W76,U76&lt;X76),H77,0)</f>
        <v>0</v>
      </c>
      <c r="U77" s="239">
        <f>IF('7. Light Project budget summary'!P25&gt;0,'7. Light Project budget summary'!P23/'7. Light Project budget summary'!P25,0)</f>
        <v>0</v>
      </c>
      <c r="V77" s="239" t="s">
        <v>260</v>
      </c>
      <c r="W77" s="244" t="s">
        <v>261</v>
      </c>
      <c r="X77" s="245">
        <v>0.7</v>
      </c>
    </row>
    <row r="78" spans="1:24" s="45" customFormat="1" ht="7.5" customHeight="1">
      <c r="B78" s="50"/>
      <c r="C78" s="50"/>
      <c r="D78" s="50"/>
      <c r="E78" s="50"/>
      <c r="F78" s="41"/>
      <c r="G78" s="41"/>
      <c r="H78" s="41"/>
      <c r="I78" s="41"/>
      <c r="J78" s="41"/>
      <c r="K78" s="41"/>
      <c r="L78" s="41"/>
      <c r="M78" s="50"/>
      <c r="N78" s="41"/>
      <c r="O78" s="41"/>
      <c r="P78" s="41"/>
      <c r="Q78" s="41"/>
      <c r="U78" s="239">
        <f>IF('7. Light Project budget summary'!P25&gt;0,'7. Light Project budget summary'!P23/'7. Light Project budget summary'!P25,0)</f>
        <v>0</v>
      </c>
      <c r="V78" s="239" t="s">
        <v>260</v>
      </c>
      <c r="W78" s="244" t="s">
        <v>262</v>
      </c>
      <c r="X78" s="245">
        <v>0.7</v>
      </c>
    </row>
    <row r="79" spans="1:24" s="45" customFormat="1" ht="3" customHeight="1">
      <c r="B79" s="50"/>
      <c r="C79" s="50"/>
      <c r="D79" s="50"/>
      <c r="E79" s="50"/>
      <c r="F79" s="41"/>
      <c r="G79" s="41"/>
      <c r="H79" s="41"/>
      <c r="I79" s="41"/>
      <c r="J79" s="41"/>
      <c r="K79" s="41"/>
      <c r="L79" s="41"/>
      <c r="M79" s="50"/>
      <c r="N79" s="41"/>
      <c r="O79" s="41"/>
      <c r="P79" s="41"/>
      <c r="Q79" s="41"/>
      <c r="X79" s="238"/>
    </row>
    <row r="80" spans="1:24" ht="3.75" customHeight="1">
      <c r="A80" s="238"/>
      <c r="B80" s="240"/>
      <c r="C80" s="50"/>
      <c r="D80" s="240"/>
      <c r="E80" s="50"/>
      <c r="F80" s="241"/>
      <c r="H80" s="241"/>
      <c r="J80" s="241"/>
      <c r="L80" s="241"/>
      <c r="M80" s="50"/>
      <c r="N80" s="241"/>
      <c r="P80" s="242"/>
      <c r="Q80" s="237"/>
      <c r="R80" s="238"/>
      <c r="S80" s="238"/>
      <c r="T80" s="238"/>
      <c r="U80" s="238"/>
      <c r="V80" s="238"/>
      <c r="W80" s="238"/>
      <c r="X80" s="238"/>
    </row>
    <row r="81" spans="1:24" ht="43.5" customHeight="1">
      <c r="A81" s="238"/>
      <c r="B81" s="106" t="s">
        <v>243</v>
      </c>
      <c r="C81" s="50"/>
      <c r="D81" s="106" t="s">
        <v>263</v>
      </c>
      <c r="E81" s="50"/>
      <c r="F81" s="106" t="s">
        <v>245</v>
      </c>
      <c r="H81" s="106" t="s">
        <v>249</v>
      </c>
      <c r="J81" s="106" t="s">
        <v>250</v>
      </c>
      <c r="L81" s="106" t="s">
        <v>251</v>
      </c>
      <c r="M81" s="107"/>
      <c r="N81" s="56" t="s">
        <v>252</v>
      </c>
      <c r="P81" s="241"/>
      <c r="Q81" s="237"/>
      <c r="R81" s="238"/>
      <c r="S81" s="238"/>
      <c r="T81" s="115" t="e">
        <f>IF(AND(T82="NOT",T83="NOT",T84="NOT",T85="NOT",T86="NOT",T87="NOT",T88="NOT",T89="NOT",T90="NOT",T91="NOT",#REF!="NOT"),"NOT",#REF!)</f>
        <v>#REF!</v>
      </c>
      <c r="U81" s="115" t="e">
        <f>IF(AND(U82="NOT",U83="NOT",U84="NOT",U85="NOT",U86="NOT",U87="NOT",U88="NOT",U89="NOT",U90="NOT",U91="NOT",#REF!="NOT"),"NOT",#REF!)</f>
        <v>#REF!</v>
      </c>
      <c r="V81" s="115" t="e">
        <f>IF(AND(V82="NOT",V83="NOT",V84="NOT",V85="NOT",V86="NOT",V87="NOT",V88="NOT",V89="NOT",V90="NOT",V91="NOT",#REF!="NOT"),"NOT",#REF!)</f>
        <v>#REF!</v>
      </c>
      <c r="W81" s="238"/>
      <c r="X81" s="238"/>
    </row>
    <row r="82" spans="1:24">
      <c r="A82" s="238"/>
      <c r="B82" s="235"/>
      <c r="C82" s="50"/>
      <c r="D82" s="235"/>
      <c r="E82" s="50"/>
      <c r="F82" s="117"/>
      <c r="G82" s="105"/>
      <c r="H82" s="118"/>
      <c r="I82" s="105"/>
      <c r="J82" s="119"/>
      <c r="K82" s="105"/>
      <c r="L82" s="119"/>
      <c r="M82" s="50"/>
      <c r="N82" s="70">
        <f>TRUNC(J82*L82,2)</f>
        <v>0</v>
      </c>
      <c r="P82" s="241"/>
      <c r="Q82" s="237"/>
      <c r="R82" s="238"/>
      <c r="S82" s="238"/>
      <c r="T82" s="238" t="str">
        <f t="shared" ref="T82:T91" si="18">IF(AND(($N82&gt;0),ISBLANK(B82)),B82,"NOT")</f>
        <v>NOT</v>
      </c>
      <c r="U82" s="238" t="str">
        <f t="shared" ref="U82:U91" si="19">IF(AND(($N82&gt;0),ISBLANK(F82)),F82,"NOT")</f>
        <v>NOT</v>
      </c>
      <c r="V82" s="238" t="str">
        <f t="shared" ref="V82:V91" si="20">IF(AND(($N82&gt;0),ISBLANK(H82)),H82,"NOT")</f>
        <v>NOT</v>
      </c>
      <c r="W82" s="238"/>
      <c r="X82" s="238" t="str">
        <f t="shared" ref="X82:X91" si="21">LEFT(F82,3)</f>
        <v/>
      </c>
    </row>
    <row r="83" spans="1:24">
      <c r="A83" s="238"/>
      <c r="B83" s="235"/>
      <c r="C83" s="50"/>
      <c r="D83" s="235"/>
      <c r="E83" s="50"/>
      <c r="F83" s="117"/>
      <c r="G83" s="105"/>
      <c r="H83" s="118"/>
      <c r="I83" s="105"/>
      <c r="J83" s="119"/>
      <c r="K83" s="105"/>
      <c r="L83" s="119"/>
      <c r="M83" s="50"/>
      <c r="N83" s="70">
        <f t="shared" ref="N83:N91" si="22">TRUNC(J83*L83,2)</f>
        <v>0</v>
      </c>
      <c r="P83" s="241"/>
      <c r="Q83" s="237"/>
      <c r="R83" s="238"/>
      <c r="S83" s="238"/>
      <c r="T83" s="238" t="str">
        <f t="shared" si="18"/>
        <v>NOT</v>
      </c>
      <c r="U83" s="238" t="str">
        <f t="shared" si="19"/>
        <v>NOT</v>
      </c>
      <c r="V83" s="238" t="str">
        <f t="shared" si="20"/>
        <v>NOT</v>
      </c>
      <c r="W83" s="238"/>
      <c r="X83" s="238" t="str">
        <f t="shared" si="21"/>
        <v/>
      </c>
    </row>
    <row r="84" spans="1:24">
      <c r="A84" s="238"/>
      <c r="B84" s="235"/>
      <c r="C84" s="50"/>
      <c r="D84" s="235"/>
      <c r="E84" s="50"/>
      <c r="F84" s="117"/>
      <c r="G84" s="105"/>
      <c r="H84" s="118"/>
      <c r="I84" s="105"/>
      <c r="J84" s="119"/>
      <c r="K84" s="105"/>
      <c r="L84" s="119"/>
      <c r="M84" s="50"/>
      <c r="N84" s="70">
        <f t="shared" si="22"/>
        <v>0</v>
      </c>
      <c r="P84" s="241"/>
      <c r="Q84" s="237"/>
      <c r="R84" s="238"/>
      <c r="S84" s="238"/>
      <c r="T84" s="238" t="str">
        <f t="shared" si="18"/>
        <v>NOT</v>
      </c>
      <c r="U84" s="238" t="str">
        <f t="shared" si="19"/>
        <v>NOT</v>
      </c>
      <c r="V84" s="238" t="str">
        <f t="shared" si="20"/>
        <v>NOT</v>
      </c>
      <c r="W84" s="238"/>
      <c r="X84" s="238" t="str">
        <f t="shared" si="21"/>
        <v/>
      </c>
    </row>
    <row r="85" spans="1:24">
      <c r="A85" s="238"/>
      <c r="B85" s="235"/>
      <c r="C85" s="50"/>
      <c r="D85" s="235"/>
      <c r="E85" s="50"/>
      <c r="F85" s="117"/>
      <c r="G85" s="105"/>
      <c r="H85" s="118"/>
      <c r="I85" s="105"/>
      <c r="J85" s="119"/>
      <c r="K85" s="105"/>
      <c r="L85" s="119"/>
      <c r="M85" s="50"/>
      <c r="N85" s="70">
        <f t="shared" si="22"/>
        <v>0</v>
      </c>
      <c r="P85" s="241"/>
      <c r="Q85" s="237"/>
      <c r="R85" s="238"/>
      <c r="S85" s="238"/>
      <c r="T85" s="238" t="str">
        <f t="shared" si="18"/>
        <v>NOT</v>
      </c>
      <c r="U85" s="238" t="str">
        <f t="shared" si="19"/>
        <v>NOT</v>
      </c>
      <c r="V85" s="238" t="str">
        <f t="shared" si="20"/>
        <v>NOT</v>
      </c>
      <c r="W85" s="238"/>
      <c r="X85" s="238" t="str">
        <f t="shared" si="21"/>
        <v/>
      </c>
    </row>
    <row r="86" spans="1:24">
      <c r="A86" s="238"/>
      <c r="B86" s="235"/>
      <c r="C86" s="50"/>
      <c r="D86" s="235"/>
      <c r="E86" s="50"/>
      <c r="F86" s="117"/>
      <c r="G86" s="105"/>
      <c r="H86" s="118"/>
      <c r="I86" s="105"/>
      <c r="J86" s="119"/>
      <c r="K86" s="105"/>
      <c r="L86" s="119"/>
      <c r="M86" s="50"/>
      <c r="N86" s="70">
        <f t="shared" si="22"/>
        <v>0</v>
      </c>
      <c r="P86" s="241"/>
      <c r="Q86" s="237"/>
      <c r="R86" s="238"/>
      <c r="S86" s="238"/>
      <c r="T86" s="238" t="str">
        <f t="shared" si="18"/>
        <v>NOT</v>
      </c>
      <c r="U86" s="238" t="str">
        <f t="shared" si="19"/>
        <v>NOT</v>
      </c>
      <c r="V86" s="238" t="str">
        <f t="shared" si="20"/>
        <v>NOT</v>
      </c>
      <c r="W86" s="238"/>
      <c r="X86" s="238" t="str">
        <f t="shared" si="21"/>
        <v/>
      </c>
    </row>
    <row r="87" spans="1:24">
      <c r="A87" s="238"/>
      <c r="B87" s="235"/>
      <c r="C87" s="50"/>
      <c r="D87" s="235"/>
      <c r="E87" s="50"/>
      <c r="F87" s="117"/>
      <c r="G87" s="105"/>
      <c r="H87" s="118"/>
      <c r="I87" s="105"/>
      <c r="J87" s="119"/>
      <c r="K87" s="105"/>
      <c r="L87" s="119"/>
      <c r="M87" s="50"/>
      <c r="N87" s="70">
        <f t="shared" si="22"/>
        <v>0</v>
      </c>
      <c r="P87" s="241"/>
      <c r="Q87" s="237"/>
      <c r="R87" s="238"/>
      <c r="S87" s="238"/>
      <c r="T87" s="238" t="str">
        <f t="shared" si="18"/>
        <v>NOT</v>
      </c>
      <c r="U87" s="238" t="str">
        <f t="shared" si="19"/>
        <v>NOT</v>
      </c>
      <c r="V87" s="238" t="str">
        <f t="shared" si="20"/>
        <v>NOT</v>
      </c>
      <c r="W87" s="238"/>
      <c r="X87" s="238" t="str">
        <f t="shared" si="21"/>
        <v/>
      </c>
    </row>
    <row r="88" spans="1:24">
      <c r="A88" s="238"/>
      <c r="B88" s="235"/>
      <c r="C88" s="50"/>
      <c r="D88" s="235"/>
      <c r="E88" s="50"/>
      <c r="F88" s="117"/>
      <c r="G88" s="105"/>
      <c r="H88" s="118"/>
      <c r="I88" s="105"/>
      <c r="J88" s="119"/>
      <c r="K88" s="105"/>
      <c r="L88" s="119"/>
      <c r="M88" s="50"/>
      <c r="N88" s="70">
        <f t="shared" si="22"/>
        <v>0</v>
      </c>
      <c r="P88" s="241"/>
      <c r="Q88" s="237"/>
      <c r="R88" s="238"/>
      <c r="S88" s="238"/>
      <c r="T88" s="238" t="str">
        <f t="shared" si="18"/>
        <v>NOT</v>
      </c>
      <c r="U88" s="238" t="str">
        <f t="shared" si="19"/>
        <v>NOT</v>
      </c>
      <c r="V88" s="238" t="str">
        <f t="shared" si="20"/>
        <v>NOT</v>
      </c>
      <c r="W88" s="238"/>
      <c r="X88" s="238" t="str">
        <f t="shared" si="21"/>
        <v/>
      </c>
    </row>
    <row r="89" spans="1:24">
      <c r="A89" s="238"/>
      <c r="B89" s="235"/>
      <c r="C89" s="50"/>
      <c r="D89" s="235"/>
      <c r="E89" s="50"/>
      <c r="F89" s="117"/>
      <c r="G89" s="105"/>
      <c r="H89" s="118"/>
      <c r="I89" s="105"/>
      <c r="J89" s="119"/>
      <c r="K89" s="105"/>
      <c r="L89" s="119"/>
      <c r="M89" s="50"/>
      <c r="N89" s="70">
        <f t="shared" si="22"/>
        <v>0</v>
      </c>
      <c r="P89" s="241"/>
      <c r="Q89" s="237"/>
      <c r="R89" s="238"/>
      <c r="S89" s="238"/>
      <c r="T89" s="238" t="str">
        <f t="shared" si="18"/>
        <v>NOT</v>
      </c>
      <c r="U89" s="238" t="str">
        <f t="shared" si="19"/>
        <v>NOT</v>
      </c>
      <c r="V89" s="238" t="str">
        <f t="shared" si="20"/>
        <v>NOT</v>
      </c>
      <c r="W89" s="238"/>
      <c r="X89" s="238" t="str">
        <f t="shared" si="21"/>
        <v/>
      </c>
    </row>
    <row r="90" spans="1:24">
      <c r="A90" s="238"/>
      <c r="B90" s="235"/>
      <c r="C90" s="50"/>
      <c r="D90" s="235"/>
      <c r="E90" s="50"/>
      <c r="F90" s="117"/>
      <c r="G90" s="105"/>
      <c r="H90" s="118"/>
      <c r="I90" s="105"/>
      <c r="J90" s="119"/>
      <c r="K90" s="105"/>
      <c r="L90" s="119"/>
      <c r="M90" s="50"/>
      <c r="N90" s="70">
        <f t="shared" si="22"/>
        <v>0</v>
      </c>
      <c r="P90" s="241"/>
      <c r="Q90" s="237"/>
      <c r="R90" s="238"/>
      <c r="S90" s="238"/>
      <c r="T90" s="238" t="str">
        <f t="shared" si="18"/>
        <v>NOT</v>
      </c>
      <c r="U90" s="238" t="str">
        <f t="shared" si="19"/>
        <v>NOT</v>
      </c>
      <c r="V90" s="238" t="str">
        <f t="shared" si="20"/>
        <v>NOT</v>
      </c>
      <c r="W90" s="238"/>
      <c r="X90" s="238" t="str">
        <f t="shared" si="21"/>
        <v/>
      </c>
    </row>
    <row r="91" spans="1:24">
      <c r="A91" s="238"/>
      <c r="B91" s="235"/>
      <c r="C91" s="50"/>
      <c r="D91" s="235"/>
      <c r="E91" s="50"/>
      <c r="F91" s="117"/>
      <c r="G91" s="105"/>
      <c r="H91" s="118"/>
      <c r="I91" s="105"/>
      <c r="J91" s="119"/>
      <c r="K91" s="105"/>
      <c r="L91" s="119"/>
      <c r="M91" s="50"/>
      <c r="N91" s="70">
        <f t="shared" si="22"/>
        <v>0</v>
      </c>
      <c r="P91" s="241"/>
      <c r="Q91" s="237"/>
      <c r="R91" s="238"/>
      <c r="S91" s="238"/>
      <c r="T91" s="238" t="str">
        <f t="shared" si="18"/>
        <v>NOT</v>
      </c>
      <c r="U91" s="238" t="str">
        <f t="shared" si="19"/>
        <v>NOT</v>
      </c>
      <c r="V91" s="238" t="str">
        <f t="shared" si="20"/>
        <v>NOT</v>
      </c>
      <c r="W91" s="238"/>
      <c r="X91" s="238" t="str">
        <f t="shared" si="21"/>
        <v/>
      </c>
    </row>
    <row r="92" spans="1:24">
      <c r="A92" s="238"/>
      <c r="B92" s="240"/>
      <c r="C92" s="50"/>
      <c r="D92" s="240"/>
      <c r="E92" s="50"/>
      <c r="F92" s="241"/>
      <c r="H92" s="241"/>
      <c r="J92" s="241"/>
      <c r="L92" s="241"/>
      <c r="M92" s="50"/>
      <c r="N92" s="241"/>
      <c r="P92" s="242"/>
      <c r="Q92" s="237"/>
      <c r="R92" s="238"/>
      <c r="S92" s="238"/>
      <c r="T92" s="238"/>
      <c r="U92" s="238"/>
      <c r="V92" s="238"/>
      <c r="W92" s="238"/>
      <c r="X92" s="238"/>
    </row>
    <row r="93" spans="1:24" ht="18" customHeight="1">
      <c r="A93" s="249"/>
      <c r="B93" s="250"/>
      <c r="C93" s="120"/>
      <c r="D93" s="250"/>
      <c r="E93" s="120"/>
      <c r="F93" s="251"/>
      <c r="G93" s="121"/>
      <c r="H93" s="251"/>
      <c r="I93" s="121"/>
      <c r="J93" s="251"/>
      <c r="K93" s="121"/>
      <c r="L93" s="251"/>
      <c r="M93" s="120"/>
      <c r="N93" s="251"/>
      <c r="O93" s="121"/>
      <c r="P93" s="252"/>
      <c r="Q93" s="237"/>
      <c r="R93" s="238"/>
      <c r="S93" s="238"/>
      <c r="T93" s="238"/>
      <c r="U93" s="238"/>
      <c r="V93" s="238"/>
      <c r="W93" s="238"/>
      <c r="X93" s="238"/>
    </row>
    <row r="95" spans="1:24" hidden="1">
      <c r="A95" s="238"/>
      <c r="B95" s="237"/>
      <c r="C95" s="237" t="str">
        <f>LEFT(F95,3)</f>
        <v xml:space="preserve">1. </v>
      </c>
      <c r="D95" s="237"/>
      <c r="E95" s="237" t="str">
        <f>LEFT(H95,3)</f>
        <v/>
      </c>
      <c r="F95" s="253" t="str">
        <f>CONCATENATE('4. Light Project Activities'!A18," ",'4. Light Project Activities'!B18)</f>
        <v>1. Project management</v>
      </c>
      <c r="H95" s="237"/>
      <c r="J95" s="237"/>
      <c r="L95" s="237"/>
      <c r="N95" s="237">
        <f t="shared" ref="N95:N118" si="23">SUMIF($X$6:$X$92,C95,$N$6:$N$92)</f>
        <v>0</v>
      </c>
      <c r="P95" s="237"/>
      <c r="Q95" s="237"/>
      <c r="R95" s="238"/>
      <c r="S95" s="238"/>
      <c r="T95" s="238"/>
      <c r="U95" s="238"/>
      <c r="V95" s="238"/>
      <c r="W95" s="238"/>
      <c r="X95" s="238"/>
    </row>
    <row r="96" spans="1:24" hidden="1">
      <c r="A96" s="238"/>
      <c r="B96" s="237"/>
      <c r="C96" s="237" t="str">
        <f t="shared" ref="C96:C118" si="24">LEFT(F96,3)</f>
        <v xml:space="preserve">2. </v>
      </c>
      <c r="D96" s="237"/>
      <c r="E96" s="237" t="str">
        <f t="shared" ref="E96:E118" si="25">LEFT(H96,3)</f>
        <v/>
      </c>
      <c r="F96" s="253" t="str">
        <f>CONCATENATE('4. Light Project Activities'!A19," ",'4. Light Project Activities'!B19)</f>
        <v>2. Communication</v>
      </c>
      <c r="H96" s="237"/>
      <c r="J96" s="237"/>
      <c r="L96" s="237"/>
      <c r="N96" s="237">
        <f t="shared" si="23"/>
        <v>0</v>
      </c>
      <c r="P96" s="237"/>
      <c r="Q96" s="237"/>
      <c r="R96" s="238"/>
      <c r="S96" s="238"/>
      <c r="T96" s="238"/>
      <c r="U96" s="238"/>
      <c r="V96" s="238"/>
      <c r="W96" s="238"/>
      <c r="X96" s="238"/>
    </row>
    <row r="97" spans="2:14" ht="25.5" hidden="1">
      <c r="B97" s="237"/>
      <c r="C97" s="237" t="str">
        <f t="shared" si="24"/>
        <v xml:space="preserve">3. </v>
      </c>
      <c r="D97" s="237"/>
      <c r="E97" s="237" t="str">
        <f t="shared" si="25"/>
        <v/>
      </c>
      <c r="F97" s="253" t="str">
        <f>CONCATENATE('4. Light Project Activities'!A20," ",'4. Light Project Activities'!B20)</f>
        <v>3. Cooperation activity 1</v>
      </c>
      <c r="H97" s="237"/>
      <c r="J97" s="237"/>
      <c r="L97" s="237"/>
      <c r="N97" s="237">
        <f t="shared" si="23"/>
        <v>0</v>
      </c>
    </row>
    <row r="98" spans="2:14" ht="25.5" hidden="1">
      <c r="B98" s="237"/>
      <c r="C98" s="237" t="str">
        <f t="shared" si="24"/>
        <v xml:space="preserve">4. </v>
      </c>
      <c r="D98" s="237"/>
      <c r="E98" s="237" t="str">
        <f t="shared" si="25"/>
        <v/>
      </c>
      <c r="F98" s="253" t="str">
        <f>CONCATENATE('4. Light Project Activities'!A21," ",'4. Light Project Activities'!B21)</f>
        <v>4. Cooperation activity 2</v>
      </c>
      <c r="H98" s="237"/>
      <c r="J98" s="237"/>
      <c r="L98" s="237"/>
      <c r="N98" s="237">
        <f t="shared" si="23"/>
        <v>0</v>
      </c>
    </row>
    <row r="99" spans="2:14" ht="25.5" hidden="1">
      <c r="B99" s="237"/>
      <c r="C99" s="237" t="str">
        <f t="shared" si="24"/>
        <v xml:space="preserve">5. </v>
      </c>
      <c r="D99" s="237"/>
      <c r="E99" s="237" t="str">
        <f t="shared" si="25"/>
        <v/>
      </c>
      <c r="F99" s="253" t="str">
        <f>CONCATENATE('4. Light Project Activities'!A22," ",'4. Light Project Activities'!B22)</f>
        <v>5. Cooperation activity 3</v>
      </c>
      <c r="H99" s="237"/>
      <c r="J99" s="237"/>
      <c r="L99" s="237"/>
      <c r="N99" s="237">
        <f t="shared" si="23"/>
        <v>0</v>
      </c>
    </row>
    <row r="100" spans="2:14" ht="25.5" hidden="1">
      <c r="B100" s="237"/>
      <c r="C100" s="237" t="str">
        <f t="shared" si="24"/>
        <v xml:space="preserve">6. </v>
      </c>
      <c r="D100" s="237"/>
      <c r="E100" s="237" t="str">
        <f t="shared" si="25"/>
        <v/>
      </c>
      <c r="F100" s="253" t="str">
        <f>CONCATENATE('4. Light Project Activities'!A23," ",'4. Light Project Activities'!B23)</f>
        <v>6. etc.</v>
      </c>
      <c r="H100" s="237"/>
      <c r="J100" s="237"/>
      <c r="L100" s="237"/>
      <c r="N100" s="237">
        <f t="shared" si="23"/>
        <v>0</v>
      </c>
    </row>
    <row r="101" spans="2:14" ht="25.5" hidden="1">
      <c r="B101" s="237"/>
      <c r="C101" s="237" t="str">
        <f t="shared" si="24"/>
        <v xml:space="preserve">7. </v>
      </c>
      <c r="D101" s="237"/>
      <c r="E101" s="237" t="str">
        <f t="shared" si="25"/>
        <v/>
      </c>
      <c r="F101" s="253" t="str">
        <f>CONCATENATE('4. Light Project Activities'!A24," ",'4. Light Project Activities'!B24)</f>
        <v xml:space="preserve">7. </v>
      </c>
      <c r="H101" s="237"/>
      <c r="J101" s="237"/>
      <c r="L101" s="237"/>
      <c r="N101" s="237">
        <f t="shared" si="23"/>
        <v>0</v>
      </c>
    </row>
    <row r="102" spans="2:14" ht="25.5" hidden="1">
      <c r="B102" s="237"/>
      <c r="C102" s="237" t="str">
        <f t="shared" si="24"/>
        <v xml:space="preserve">8. </v>
      </c>
      <c r="D102" s="237"/>
      <c r="E102" s="237" t="str">
        <f t="shared" si="25"/>
        <v/>
      </c>
      <c r="F102" s="253" t="str">
        <f>CONCATENATE('4. Light Project Activities'!A25," ",'4. Light Project Activities'!B25)</f>
        <v xml:space="preserve">8. </v>
      </c>
      <c r="H102" s="237"/>
      <c r="J102" s="237"/>
      <c r="L102" s="237"/>
      <c r="N102" s="237">
        <f t="shared" si="23"/>
        <v>0</v>
      </c>
    </row>
    <row r="103" spans="2:14" ht="25.5" hidden="1">
      <c r="B103" s="237"/>
      <c r="C103" s="237" t="str">
        <f t="shared" si="24"/>
        <v xml:space="preserve">9. </v>
      </c>
      <c r="D103" s="237"/>
      <c r="E103" s="237" t="str">
        <f t="shared" si="25"/>
        <v/>
      </c>
      <c r="F103" s="253" t="str">
        <f>CONCATENATE('4. Light Project Activities'!A26," ",'4. Light Project Activities'!B26)</f>
        <v xml:space="preserve">9. </v>
      </c>
      <c r="H103" s="237"/>
      <c r="J103" s="237"/>
      <c r="L103" s="237"/>
      <c r="N103" s="237">
        <f t="shared" si="23"/>
        <v>0</v>
      </c>
    </row>
    <row r="104" spans="2:14" ht="38.25" hidden="1">
      <c r="B104" s="237"/>
      <c r="C104" s="237" t="str">
        <f t="shared" si="24"/>
        <v>10.</v>
      </c>
      <c r="D104" s="237"/>
      <c r="E104" s="237" t="str">
        <f t="shared" si="25"/>
        <v/>
      </c>
      <c r="F104" s="253" t="str">
        <f>CONCATENATE('4. Light Project Activities'!A27," ",'4. Light Project Activities'!B27)</f>
        <v xml:space="preserve">10. </v>
      </c>
      <c r="H104" s="237"/>
      <c r="J104" s="237"/>
      <c r="L104" s="237"/>
      <c r="N104" s="237">
        <f t="shared" si="23"/>
        <v>0</v>
      </c>
    </row>
    <row r="105" spans="2:14" ht="38.25" hidden="1">
      <c r="B105" s="237"/>
      <c r="C105" s="237" t="str">
        <f t="shared" si="24"/>
        <v>11.</v>
      </c>
      <c r="D105" s="237"/>
      <c r="E105" s="237" t="str">
        <f t="shared" si="25"/>
        <v/>
      </c>
      <c r="F105" s="253" t="str">
        <f>CONCATENATE('4. Light Project Activities'!A28," ",'4. Light Project Activities'!B28)</f>
        <v xml:space="preserve">11. </v>
      </c>
      <c r="H105" s="237"/>
      <c r="J105" s="237"/>
      <c r="L105" s="237"/>
      <c r="N105" s="237">
        <f t="shared" si="23"/>
        <v>0</v>
      </c>
    </row>
    <row r="106" spans="2:14" ht="38.25" hidden="1">
      <c r="B106" s="237"/>
      <c r="C106" s="237" t="str">
        <f t="shared" si="24"/>
        <v>12.</v>
      </c>
      <c r="D106" s="237"/>
      <c r="E106" s="237" t="str">
        <f t="shared" si="25"/>
        <v/>
      </c>
      <c r="F106" s="253" t="str">
        <f>CONCATENATE('4. Light Project Activities'!A29," ",'4. Light Project Activities'!B29)</f>
        <v xml:space="preserve">12. </v>
      </c>
      <c r="H106" s="237"/>
      <c r="J106" s="237"/>
      <c r="L106" s="237"/>
      <c r="N106" s="237">
        <f t="shared" si="23"/>
        <v>0</v>
      </c>
    </row>
    <row r="107" spans="2:14" hidden="1">
      <c r="B107" s="254"/>
      <c r="C107" s="254" t="str">
        <f t="shared" si="24"/>
        <v/>
      </c>
      <c r="D107" s="254"/>
      <c r="E107" s="254" t="str">
        <f t="shared" si="25"/>
        <v/>
      </c>
      <c r="F107" s="254"/>
      <c r="H107" s="237"/>
      <c r="J107" s="237"/>
      <c r="L107" s="237"/>
      <c r="N107" s="237">
        <f t="shared" si="23"/>
        <v>0</v>
      </c>
    </row>
    <row r="108" spans="2:14" hidden="1">
      <c r="B108" s="254"/>
      <c r="C108" s="254" t="str">
        <f t="shared" si="24"/>
        <v/>
      </c>
      <c r="D108" s="254"/>
      <c r="E108" s="254" t="str">
        <f t="shared" si="25"/>
        <v/>
      </c>
      <c r="F108" s="254"/>
      <c r="H108" s="237"/>
      <c r="J108" s="237"/>
      <c r="L108" s="237"/>
      <c r="N108" s="237">
        <f t="shared" si="23"/>
        <v>0</v>
      </c>
    </row>
    <row r="109" spans="2:14" hidden="1">
      <c r="B109" s="254"/>
      <c r="C109" s="254" t="str">
        <f t="shared" si="24"/>
        <v/>
      </c>
      <c r="D109" s="254"/>
      <c r="E109" s="254" t="str">
        <f t="shared" si="25"/>
        <v/>
      </c>
      <c r="F109" s="254"/>
      <c r="H109" s="237"/>
      <c r="J109" s="237"/>
      <c r="L109" s="237"/>
      <c r="N109" s="237">
        <f t="shared" si="23"/>
        <v>0</v>
      </c>
    </row>
    <row r="110" spans="2:14" hidden="1">
      <c r="B110" s="254"/>
      <c r="C110" s="254" t="str">
        <f t="shared" si="24"/>
        <v/>
      </c>
      <c r="D110" s="254"/>
      <c r="E110" s="254" t="str">
        <f t="shared" si="25"/>
        <v/>
      </c>
      <c r="F110" s="254"/>
      <c r="H110" s="237"/>
      <c r="J110" s="237"/>
      <c r="L110" s="237"/>
      <c r="N110" s="237">
        <f t="shared" si="23"/>
        <v>0</v>
      </c>
    </row>
    <row r="111" spans="2:14" hidden="1">
      <c r="B111" s="254"/>
      <c r="C111" s="254" t="str">
        <f t="shared" si="24"/>
        <v/>
      </c>
      <c r="D111" s="254"/>
      <c r="E111" s="254" t="str">
        <f t="shared" si="25"/>
        <v/>
      </c>
      <c r="F111" s="254"/>
      <c r="H111" s="237"/>
      <c r="J111" s="237"/>
      <c r="L111" s="237"/>
      <c r="N111" s="237">
        <f t="shared" si="23"/>
        <v>0</v>
      </c>
    </row>
    <row r="112" spans="2:14" hidden="1">
      <c r="B112" s="254"/>
      <c r="C112" s="254" t="str">
        <f t="shared" si="24"/>
        <v/>
      </c>
      <c r="D112" s="254"/>
      <c r="E112" s="254" t="str">
        <f t="shared" si="25"/>
        <v/>
      </c>
      <c r="F112" s="254"/>
      <c r="H112" s="237"/>
      <c r="J112" s="237"/>
      <c r="L112" s="237"/>
      <c r="N112" s="237">
        <f t="shared" si="23"/>
        <v>0</v>
      </c>
    </row>
    <row r="113" spans="2:14" hidden="1">
      <c r="B113" s="254"/>
      <c r="C113" s="254" t="str">
        <f t="shared" si="24"/>
        <v/>
      </c>
      <c r="D113" s="254"/>
      <c r="E113" s="254" t="str">
        <f t="shared" si="25"/>
        <v/>
      </c>
      <c r="F113" s="254"/>
      <c r="H113" s="237"/>
      <c r="J113" s="237"/>
      <c r="L113" s="237"/>
      <c r="N113" s="237">
        <f t="shared" si="23"/>
        <v>0</v>
      </c>
    </row>
    <row r="114" spans="2:14" hidden="1">
      <c r="B114" s="254"/>
      <c r="C114" s="254" t="str">
        <f t="shared" si="24"/>
        <v/>
      </c>
      <c r="D114" s="254"/>
      <c r="E114" s="254" t="str">
        <f t="shared" si="25"/>
        <v/>
      </c>
      <c r="F114" s="254"/>
      <c r="H114" s="237"/>
      <c r="J114" s="237"/>
      <c r="L114" s="237"/>
      <c r="N114" s="237">
        <f t="shared" si="23"/>
        <v>0</v>
      </c>
    </row>
    <row r="115" spans="2:14" hidden="1">
      <c r="B115" s="254"/>
      <c r="C115" s="254" t="str">
        <f t="shared" si="24"/>
        <v/>
      </c>
      <c r="D115" s="254"/>
      <c r="E115" s="254" t="str">
        <f t="shared" si="25"/>
        <v/>
      </c>
      <c r="F115" s="254"/>
      <c r="H115" s="237"/>
      <c r="J115" s="237"/>
      <c r="L115" s="237"/>
      <c r="N115" s="237">
        <f t="shared" si="23"/>
        <v>0</v>
      </c>
    </row>
    <row r="116" spans="2:14" hidden="1">
      <c r="B116" s="254"/>
      <c r="C116" s="254" t="str">
        <f t="shared" si="24"/>
        <v/>
      </c>
      <c r="D116" s="254"/>
      <c r="E116" s="254" t="str">
        <f t="shared" si="25"/>
        <v/>
      </c>
      <c r="F116" s="254"/>
      <c r="H116" s="237"/>
      <c r="J116" s="237"/>
      <c r="L116" s="237"/>
      <c r="N116" s="237">
        <f t="shared" si="23"/>
        <v>0</v>
      </c>
    </row>
    <row r="117" spans="2:14" hidden="1">
      <c r="B117" s="254"/>
      <c r="C117" s="254" t="str">
        <f t="shared" si="24"/>
        <v/>
      </c>
      <c r="D117" s="254"/>
      <c r="E117" s="254" t="str">
        <f t="shared" si="25"/>
        <v/>
      </c>
      <c r="F117" s="254"/>
      <c r="H117" s="237"/>
      <c r="J117" s="237"/>
      <c r="L117" s="237"/>
      <c r="N117" s="237">
        <f t="shared" si="23"/>
        <v>0</v>
      </c>
    </row>
    <row r="118" spans="2:14" hidden="1">
      <c r="B118" s="254"/>
      <c r="C118" s="254" t="str">
        <f t="shared" si="24"/>
        <v/>
      </c>
      <c r="D118" s="254"/>
      <c r="E118" s="254" t="str">
        <f t="shared" si="25"/>
        <v/>
      </c>
      <c r="F118" s="254"/>
      <c r="H118" s="237"/>
      <c r="J118" s="237"/>
      <c r="L118" s="237"/>
      <c r="N118" s="237">
        <f t="shared" si="23"/>
        <v>0</v>
      </c>
    </row>
    <row r="119" spans="2:14" hidden="1">
      <c r="B119" s="237"/>
      <c r="C119" s="237"/>
      <c r="D119" s="237"/>
      <c r="E119" s="237"/>
      <c r="F119" s="255"/>
      <c r="H119" s="237"/>
      <c r="J119" s="237"/>
      <c r="L119" s="237"/>
      <c r="N119" s="237"/>
    </row>
    <row r="120" spans="2:14" hidden="1">
      <c r="B120" s="237"/>
      <c r="C120" s="237"/>
      <c r="D120" s="237"/>
      <c r="E120" s="237"/>
      <c r="F120" s="237"/>
      <c r="H120" s="237"/>
      <c r="J120" s="237"/>
      <c r="L120" s="237"/>
      <c r="N120" s="237"/>
    </row>
    <row r="121" spans="2:14" hidden="1">
      <c r="B121" s="237"/>
      <c r="C121" s="237"/>
      <c r="D121" s="237"/>
      <c r="E121" s="237"/>
      <c r="F121" s="237"/>
      <c r="H121" s="237"/>
      <c r="J121" s="237"/>
      <c r="L121" s="237"/>
      <c r="N121" s="237"/>
    </row>
    <row r="122" spans="2:14">
      <c r="B122" s="237"/>
      <c r="C122" s="237"/>
      <c r="D122" s="237"/>
      <c r="E122" s="237"/>
      <c r="F122" s="237"/>
      <c r="H122" s="237"/>
      <c r="J122" s="237"/>
      <c r="L122" s="237"/>
      <c r="N122" s="237"/>
    </row>
    <row r="123" spans="2:14">
      <c r="B123" s="237"/>
      <c r="C123" s="237"/>
      <c r="D123" s="237"/>
      <c r="E123" s="237"/>
      <c r="F123" s="237"/>
      <c r="H123" s="237"/>
      <c r="J123" s="237"/>
      <c r="L123" s="237"/>
      <c r="N123" s="237"/>
    </row>
    <row r="124" spans="2:14">
      <c r="B124" s="237"/>
      <c r="C124" s="237"/>
      <c r="D124" s="237"/>
      <c r="E124" s="237"/>
      <c r="F124" s="237"/>
      <c r="H124" s="237"/>
      <c r="J124" s="237"/>
      <c r="L124" s="237"/>
      <c r="N124" s="237"/>
    </row>
    <row r="126" spans="2:14" hidden="1">
      <c r="B126" s="237"/>
      <c r="D126" s="237"/>
      <c r="F126" s="237"/>
      <c r="H126" s="237"/>
      <c r="J126" s="237"/>
      <c r="L126" s="237"/>
      <c r="N126" s="237"/>
    </row>
    <row r="127" spans="2:14" hidden="1">
      <c r="B127" s="237"/>
      <c r="D127" s="237"/>
      <c r="F127" s="237"/>
      <c r="H127" s="237"/>
      <c r="J127" s="237"/>
      <c r="L127" s="237"/>
      <c r="N127" s="237"/>
    </row>
    <row r="128" spans="2:14" ht="38.25" hidden="1">
      <c r="B128" s="237"/>
      <c r="D128" s="233" t="s">
        <v>264</v>
      </c>
      <c r="E128" s="237"/>
      <c r="F128" s="237"/>
      <c r="H128" s="237"/>
      <c r="J128" s="237"/>
      <c r="L128" s="237"/>
      <c r="N128" s="237"/>
    </row>
    <row r="129" spans="4:5" ht="51" hidden="1">
      <c r="D129" s="233" t="s">
        <v>265</v>
      </c>
      <c r="E129" s="237"/>
    </row>
    <row r="130" spans="4:5" hidden="1">
      <c r="D130" s="233"/>
      <c r="E130" s="237"/>
    </row>
    <row r="131" spans="4:5" hidden="1">
      <c r="D131" s="237"/>
    </row>
    <row r="132" spans="4:5" hidden="1">
      <c r="D132" s="237"/>
    </row>
  </sheetData>
  <sheetProtection selectLockedCells="1"/>
  <protectedRanges>
    <protectedRange sqref="A4 A57 A12 A78:A79 A32" name="XI_XIV Előkészítő_1"/>
    <protectedRange sqref="M58 M80 B13:E31 M10 M13:M16 M60:M77 B10:E10 H18:N27 M28:M31 M33 M35:M56 B58:E77 M82:M93 M6:M8 B33:E56 B5:E8 B80:E80 B82:E93 B81:C81 E81" name="XI_XIV Előkészítő_2_1"/>
    <protectedRange sqref="M11 B11:E11" name="XI_XIV Előkészítő_2_3"/>
    <protectedRange sqref="M5" name="XI_XIV Előkészítő_2_5"/>
    <protectedRange sqref="M9 B9:E9" name="XI_XIV Előkészítő_2_1_2_2"/>
    <protectedRange sqref="D81" name="XI_XIV Előkészítő_2_1_1"/>
  </protectedRanges>
  <mergeCells count="23">
    <mergeCell ref="A1:B1"/>
    <mergeCell ref="F3:J3"/>
    <mergeCell ref="F5:J5"/>
    <mergeCell ref="H24:N24"/>
    <mergeCell ref="F7:J7"/>
    <mergeCell ref="H22:N22"/>
    <mergeCell ref="D1:P1"/>
    <mergeCell ref="B15:N15"/>
    <mergeCell ref="H23:N23"/>
    <mergeCell ref="B13:N13"/>
    <mergeCell ref="H18:N18"/>
    <mergeCell ref="F9:J9"/>
    <mergeCell ref="F11:J11"/>
    <mergeCell ref="H17:N17"/>
    <mergeCell ref="H19:N19"/>
    <mergeCell ref="H20:N20"/>
    <mergeCell ref="H21:N21"/>
    <mergeCell ref="F77:J77"/>
    <mergeCell ref="F56:J56"/>
    <mergeCell ref="H27:N27"/>
    <mergeCell ref="H26:N26"/>
    <mergeCell ref="F31:J31"/>
    <mergeCell ref="H25:N25"/>
  </mergeCells>
  <phoneticPr fontId="3" type="noConversion"/>
  <conditionalFormatting sqref="B13 D13">
    <cfRule type="cellIs" dxfId="55" priority="29" stopIfTrue="1" operator="equal">
      <formula>$T13</formula>
    </cfRule>
  </conditionalFormatting>
  <conditionalFormatting sqref="F3:J3">
    <cfRule type="cellIs" dxfId="54" priority="18" stopIfTrue="1" operator="equal">
      <formula>Q$3</formula>
    </cfRule>
  </conditionalFormatting>
  <conditionalFormatting sqref="F7:J7">
    <cfRule type="cellIs" dxfId="53" priority="1" stopIfTrue="1" operator="equal">
      <formula>$S7</formula>
    </cfRule>
  </conditionalFormatting>
  <conditionalFormatting sqref="F56:J56">
    <cfRule type="cellIs" dxfId="52" priority="7" stopIfTrue="1" operator="equal">
      <formula>$S56</formula>
    </cfRule>
  </conditionalFormatting>
  <conditionalFormatting sqref="F77:J77">
    <cfRule type="cellIs" dxfId="51" priority="6" stopIfTrue="1" operator="equal">
      <formula>$S77</formula>
    </cfRule>
  </conditionalFormatting>
  <dataValidations count="3">
    <dataValidation type="decimal" operator="greaterThanOrEqual" allowBlank="1" showInputMessage="1" showErrorMessage="1" sqref="J82:J91 J60:J74 L60:L74 L82:L91 L35:L54 J35:J54" xr:uid="{78876403-B387-4EA5-8582-16A21A44F66A}">
      <formula1>0</formula1>
    </dataValidation>
    <dataValidation type="decimal" allowBlank="1" showInputMessage="1" showErrorMessage="1" sqref="H80 N80 F80 L80 N92:N93 F92:F93 H92:H93 L92:L93 J92:J93 J80 P81:P91 J33 L33 F33 N33 H33 P17:P27 J14 J16 J28:J30 L28:L30 H28:H30 F28:F30 N28:N30 N14 L16 F16 N16 H16 H14 F14 N75:N76 F10 J10 L10 H10 F6 J6 L6 H6 N6 P59:P74 J58 J75:J76 L75:L76 H75:H76 F75:F76 L58 F58 N58 H58 N10 L14 P34:P54 L55 H55 N55 F55 J55 N8 F8 J8 L8 H8" xr:uid="{3247D5DD-D2E4-4144-B197-3F8453759598}">
      <formula1>0</formula1>
      <formula2>99999999.99</formula2>
    </dataValidation>
    <dataValidation type="list" allowBlank="1" showInputMessage="1" showErrorMessage="1" sqref="F82:F91 F60:F74 F35:F54 F18:F27" xr:uid="{09135A8D-CDBF-4B77-ABB2-2977A506515E}">
      <formula1>$F$95:$F$106</formula1>
    </dataValidation>
  </dataValidations>
  <pageMargins left="0.6692913385826772" right="0.15748031496062992" top="0.31496062992125984" bottom="0.31496062992125984" header="0.15748031496062992" footer="0.11811023622047245"/>
  <pageSetup scale="67" fitToHeight="12" orientation="portrait" r:id="rId1"/>
  <headerFooter alignWithMargins="0">
    <oddFooter xml:space="preserve">&amp;C&amp;"Arial,Italic"&amp;A&amp;R&amp;"Arial,Italic"Page &amp;P of &amp;N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4AB10-1BFB-4AE3-A6DF-444BD811731C}">
  <sheetPr>
    <pageSetUpPr fitToPage="1"/>
  </sheetPr>
  <dimension ref="A1:AE132"/>
  <sheetViews>
    <sheetView zoomScaleNormal="100" workbookViewId="0">
      <selection activeCell="N6" sqref="N6"/>
    </sheetView>
  </sheetViews>
  <sheetFormatPr defaultRowHeight="12.75"/>
  <cols>
    <col min="1" max="1" width="2.85546875" style="47" customWidth="1"/>
    <col min="2" max="2" width="45.7109375" style="28" customWidth="1"/>
    <col min="3" max="3" width="0.5703125" style="41" customWidth="1"/>
    <col min="4" max="4" width="45.7109375" style="28" customWidth="1"/>
    <col min="5" max="5" width="0.5703125" style="41" customWidth="1"/>
    <col min="6" max="6" width="30.7109375" style="28" customWidth="1"/>
    <col min="7" max="7" width="0.5703125" style="41" customWidth="1"/>
    <col min="8" max="8" width="16.5703125" style="28" customWidth="1"/>
    <col min="9" max="9" width="0.5703125" style="41" customWidth="1"/>
    <col min="10" max="10" width="10.7109375" style="28" customWidth="1"/>
    <col min="11" max="11" width="0.5703125" style="41" customWidth="1"/>
    <col min="12" max="12" width="15" style="28" customWidth="1"/>
    <col min="13" max="13" width="0.5703125" style="41" customWidth="1"/>
    <col min="14" max="14" width="13.7109375" style="28" customWidth="1"/>
    <col min="15" max="15" width="0.5703125" style="41" customWidth="1"/>
    <col min="16" max="16" width="9.5703125" style="28" bestFit="1" customWidth="1"/>
    <col min="17" max="17" width="34.28515625" style="28" hidden="1" customWidth="1"/>
    <col min="18" max="18" width="9.140625" style="47" hidden="1" customWidth="1"/>
    <col min="19" max="19" width="15.5703125" style="47" hidden="1" customWidth="1"/>
    <col min="20" max="24" width="9.140625" style="47" hidden="1" customWidth="1"/>
    <col min="25" max="16384" width="9.140625" style="47"/>
  </cols>
  <sheetData>
    <row r="1" spans="1:31" ht="22.5" customHeight="1">
      <c r="A1" s="398" t="s">
        <v>228</v>
      </c>
      <c r="B1" s="399"/>
      <c r="C1" s="116"/>
      <c r="D1" s="406" t="str">
        <f>CONCATENATE("Light Partner 2 SME - ",'2. Light Partner 2 data - SME'!C5)</f>
        <v xml:space="preserve">Light Partner 2 SME - </v>
      </c>
      <c r="E1" s="406"/>
      <c r="F1" s="406"/>
      <c r="G1" s="406"/>
      <c r="H1" s="406"/>
      <c r="I1" s="406"/>
      <c r="J1" s="406"/>
      <c r="K1" s="406"/>
      <c r="L1" s="406"/>
      <c r="M1" s="406"/>
      <c r="N1" s="406"/>
      <c r="O1" s="406"/>
      <c r="P1" s="406"/>
      <c r="Q1" s="237"/>
      <c r="R1" s="238"/>
      <c r="S1" s="238"/>
      <c r="T1" s="238" t="s">
        <v>229</v>
      </c>
      <c r="U1" s="238" t="s">
        <v>229</v>
      </c>
      <c r="V1" s="238" t="s">
        <v>229</v>
      </c>
      <c r="W1" s="238"/>
      <c r="X1" s="238"/>
      <c r="Y1" s="238"/>
      <c r="Z1" s="238"/>
      <c r="AA1" s="238"/>
      <c r="AB1" s="238"/>
      <c r="AC1" s="238"/>
      <c r="AD1" s="238"/>
      <c r="AE1" s="238"/>
    </row>
    <row r="2" spans="1:31">
      <c r="A2" s="238"/>
      <c r="B2" s="237"/>
      <c r="C2" s="237"/>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row>
    <row r="3" spans="1:31" ht="28.5" customHeight="1">
      <c r="A3" s="122" t="s">
        <v>230</v>
      </c>
      <c r="B3" s="130" t="s">
        <v>231</v>
      </c>
      <c r="C3" s="123"/>
      <c r="D3" s="130"/>
      <c r="E3" s="123"/>
      <c r="F3" s="400" t="s">
        <v>232</v>
      </c>
      <c r="G3" s="401"/>
      <c r="H3" s="401"/>
      <c r="I3" s="401"/>
      <c r="J3" s="402"/>
      <c r="K3" s="123"/>
      <c r="L3" s="130" t="s">
        <v>233</v>
      </c>
      <c r="M3" s="124"/>
      <c r="N3" s="126">
        <f>N5+N7+N9+N11+N31+N56+N77</f>
        <v>0</v>
      </c>
      <c r="O3" s="125"/>
      <c r="P3" s="131">
        <f>IF(N$3=0,0%,N3/N$3)</f>
        <v>0</v>
      </c>
      <c r="Q3" s="237" t="e">
        <f>IF(Q5&gt;0,F3,0)</f>
        <v>#REF!</v>
      </c>
      <c r="R3" s="239"/>
      <c r="S3" s="239" t="e">
        <f>IF(AND(S5=R3,#REF!=R3,#REF!=R3,#REF!=R3)," ",F3)</f>
        <v>#REF!</v>
      </c>
      <c r="T3" s="238"/>
      <c r="U3" s="238"/>
      <c r="V3" s="238"/>
      <c r="W3" s="238"/>
      <c r="X3" s="238"/>
      <c r="Y3" s="238"/>
      <c r="Z3" s="238"/>
      <c r="AA3" s="238"/>
      <c r="AB3" s="238"/>
      <c r="AC3" s="238"/>
      <c r="AD3" s="238"/>
      <c r="AE3" s="238"/>
    </row>
    <row r="4" spans="1:31" s="45" customFormat="1" ht="3" customHeight="1">
      <c r="B4" s="50"/>
      <c r="C4" s="50"/>
      <c r="D4" s="234"/>
      <c r="E4" s="234"/>
      <c r="F4" s="234"/>
      <c r="G4" s="234"/>
      <c r="H4" s="234"/>
      <c r="I4" s="234"/>
      <c r="J4" s="234"/>
      <c r="K4" s="41"/>
      <c r="L4" s="41"/>
      <c r="M4" s="50"/>
      <c r="N4" s="123"/>
      <c r="O4" s="41"/>
      <c r="P4" s="41"/>
      <c r="Q4" s="41"/>
    </row>
    <row r="5" spans="1:31" ht="27" customHeight="1">
      <c r="A5" s="108">
        <v>1</v>
      </c>
      <c r="B5" s="109" t="s">
        <v>234</v>
      </c>
      <c r="C5" s="110"/>
      <c r="D5" s="109"/>
      <c r="E5" s="110"/>
      <c r="F5" s="403" t="s">
        <v>235</v>
      </c>
      <c r="G5" s="404"/>
      <c r="H5" s="404"/>
      <c r="I5" s="404"/>
      <c r="J5" s="405"/>
      <c r="K5" s="111"/>
      <c r="L5" s="112" t="s">
        <v>233</v>
      </c>
      <c r="M5" s="110"/>
      <c r="N5" s="127">
        <v>0</v>
      </c>
      <c r="O5" s="128"/>
      <c r="P5" s="129">
        <f>IF(N5=0,0%,N5/N$3)</f>
        <v>0</v>
      </c>
      <c r="Q5" s="272" t="e">
        <f>SUM(Q6:Q93)</f>
        <v>#REF!</v>
      </c>
      <c r="R5" s="239"/>
      <c r="S5" s="239" t="str">
        <f>IF(P5&gt;R5,F5,"")</f>
        <v/>
      </c>
      <c r="T5" s="238"/>
      <c r="U5" s="238"/>
      <c r="V5" s="238"/>
      <c r="W5" s="238"/>
      <c r="X5" s="238"/>
      <c r="Y5" s="238"/>
      <c r="Z5" s="238"/>
      <c r="AA5" s="238"/>
      <c r="AB5" s="238"/>
      <c r="AC5" s="238"/>
      <c r="AD5" s="238"/>
      <c r="AE5" s="238"/>
    </row>
    <row r="6" spans="1:31">
      <c r="A6" s="238"/>
      <c r="B6" s="240"/>
      <c r="C6" s="50"/>
      <c r="D6" s="240"/>
      <c r="E6" s="50"/>
      <c r="F6" s="241"/>
      <c r="H6" s="241"/>
      <c r="J6" s="241"/>
      <c r="L6" s="241"/>
      <c r="M6" s="50"/>
      <c r="N6" s="241"/>
      <c r="P6" s="242"/>
      <c r="Q6" s="237"/>
      <c r="R6" s="238"/>
      <c r="S6" s="238"/>
      <c r="T6" s="238"/>
      <c r="U6" s="238"/>
      <c r="V6" s="238"/>
      <c r="W6" s="238"/>
      <c r="X6" s="238"/>
      <c r="Y6" s="238"/>
      <c r="Z6" s="238"/>
      <c r="AA6" s="238"/>
      <c r="AB6" s="238"/>
      <c r="AC6" s="238"/>
      <c r="AD6" s="238"/>
      <c r="AE6" s="238"/>
    </row>
    <row r="7" spans="1:31" ht="53.25" customHeight="1">
      <c r="A7" s="108">
        <v>2</v>
      </c>
      <c r="B7" s="109" t="s">
        <v>236</v>
      </c>
      <c r="C7" s="110"/>
      <c r="D7" s="109"/>
      <c r="E7" s="110"/>
      <c r="F7" s="395" t="s">
        <v>237</v>
      </c>
      <c r="G7" s="404"/>
      <c r="H7" s="404"/>
      <c r="I7" s="404"/>
      <c r="J7" s="405"/>
      <c r="K7" s="111"/>
      <c r="L7" s="112" t="s">
        <v>233</v>
      </c>
      <c r="M7" s="110"/>
      <c r="N7" s="113">
        <f>IF(N77&gt;0, 0.1*(N31+N56+N77), (N31+N56)*0.2)</f>
        <v>0</v>
      </c>
      <c r="O7" s="111"/>
      <c r="P7" s="114">
        <f>IF(N7=0,0%,N7/N$3)</f>
        <v>0</v>
      </c>
      <c r="Q7" s="253">
        <f>IF(LEN(F7)&gt;1,1,0)</f>
        <v>1</v>
      </c>
      <c r="R7" s="243"/>
      <c r="S7" s="238"/>
      <c r="T7" s="238"/>
      <c r="U7" s="238"/>
      <c r="V7" s="238"/>
      <c r="W7" s="238"/>
      <c r="X7" s="238"/>
      <c r="Y7" s="238"/>
      <c r="Z7" s="238"/>
      <c r="AA7" s="238"/>
      <c r="AB7" s="238"/>
      <c r="AC7" s="238"/>
      <c r="AD7" s="238"/>
      <c r="AE7" s="238"/>
    </row>
    <row r="8" spans="1:31" ht="12.75" customHeight="1">
      <c r="A8" s="238"/>
      <c r="B8" s="240"/>
      <c r="C8" s="50"/>
      <c r="D8" s="240"/>
      <c r="E8" s="50"/>
      <c r="F8" s="241"/>
      <c r="H8" s="241"/>
      <c r="J8" s="241"/>
      <c r="L8" s="241"/>
      <c r="M8" s="50"/>
      <c r="N8" s="241"/>
      <c r="P8" s="242"/>
      <c r="Q8" s="237"/>
      <c r="R8" s="238"/>
      <c r="S8" s="238"/>
      <c r="T8" s="238"/>
      <c r="U8" s="238"/>
      <c r="V8" s="238"/>
      <c r="W8" s="238"/>
      <c r="X8" s="238"/>
      <c r="Y8" s="238"/>
      <c r="Z8" s="238"/>
      <c r="AA8" s="238"/>
      <c r="AB8" s="238"/>
      <c r="AC8" s="238"/>
      <c r="AD8" s="238"/>
      <c r="AE8" s="238"/>
    </row>
    <row r="9" spans="1:31" ht="53.25" customHeight="1">
      <c r="A9" s="108">
        <v>3</v>
      </c>
      <c r="B9" s="109" t="s">
        <v>238</v>
      </c>
      <c r="C9" s="110"/>
      <c r="D9" s="109"/>
      <c r="E9" s="110"/>
      <c r="F9" s="395" t="s">
        <v>239</v>
      </c>
      <c r="G9" s="404"/>
      <c r="H9" s="404"/>
      <c r="I9" s="404"/>
      <c r="J9" s="405"/>
      <c r="K9" s="111"/>
      <c r="L9" s="112" t="s">
        <v>233</v>
      </c>
      <c r="M9" s="110"/>
      <c r="N9" s="113">
        <f>N7*0.15</f>
        <v>0</v>
      </c>
      <c r="O9" s="111"/>
      <c r="P9" s="114">
        <f>IF(N9=0,0%,N9/N$3)</f>
        <v>0</v>
      </c>
      <c r="Q9" s="237"/>
      <c r="R9" s="247"/>
      <c r="S9" s="239" t="str">
        <f>IF(P9&gt;R9,F9,"")</f>
        <v/>
      </c>
      <c r="T9" s="238" t="str">
        <f>IF(OR(P9&gt;Q9,P9&gt;R9),"Overhead costs shall not exceed 5 per cent of each partner’s total eligible budget and shall not exceed 25 per cent of the total staff costs in each partner’s budget!","")</f>
        <v/>
      </c>
      <c r="U9" s="237"/>
      <c r="V9" s="238"/>
      <c r="W9" s="238"/>
      <c r="X9" s="238"/>
      <c r="Y9" s="238"/>
      <c r="Z9" s="238"/>
      <c r="AA9" s="238"/>
      <c r="AB9" s="238"/>
      <c r="AC9" s="238"/>
      <c r="AD9" s="238"/>
      <c r="AE9" s="238"/>
    </row>
    <row r="10" spans="1:31">
      <c r="A10" s="238"/>
      <c r="B10" s="240"/>
      <c r="C10" s="50"/>
      <c r="D10" s="240"/>
      <c r="E10" s="50"/>
      <c r="F10" s="241"/>
      <c r="H10" s="241"/>
      <c r="J10" s="241"/>
      <c r="L10" s="241"/>
      <c r="M10" s="50"/>
      <c r="N10" s="241"/>
      <c r="P10" s="242"/>
      <c r="Q10" s="237"/>
      <c r="R10" s="238"/>
      <c r="S10" s="238"/>
      <c r="T10" s="238"/>
      <c r="U10" s="238"/>
      <c r="V10" s="238"/>
      <c r="W10" s="238"/>
      <c r="X10" s="238"/>
      <c r="Y10" s="238"/>
      <c r="Z10" s="238"/>
      <c r="AA10" s="238"/>
      <c r="AB10" s="238"/>
      <c r="AC10" s="238"/>
      <c r="AD10" s="238"/>
      <c r="AE10" s="238"/>
    </row>
    <row r="11" spans="1:31" ht="27" customHeight="1">
      <c r="A11" s="108">
        <v>4</v>
      </c>
      <c r="B11" s="109" t="s">
        <v>240</v>
      </c>
      <c r="C11" s="110"/>
      <c r="D11" s="109"/>
      <c r="E11" s="110"/>
      <c r="F11" s="395" t="s">
        <v>239</v>
      </c>
      <c r="G11" s="404"/>
      <c r="H11" s="404"/>
      <c r="I11" s="404"/>
      <c r="J11" s="405"/>
      <c r="K11" s="111"/>
      <c r="L11" s="112" t="s">
        <v>233</v>
      </c>
      <c r="M11" s="110"/>
      <c r="N11" s="113">
        <f>N7*0.15</f>
        <v>0</v>
      </c>
      <c r="O11" s="111"/>
      <c r="P11" s="114">
        <f>IF(N11=0,0%,N11/N$3)</f>
        <v>0</v>
      </c>
      <c r="Q11" s="253" t="e">
        <f>IF(LEN(S11)&gt;1,1,0)</f>
        <v>#REF!</v>
      </c>
      <c r="R11" s="243"/>
      <c r="S11" s="238" t="e">
        <f>IF(AND(#REF!&gt;0,(#REF!+#REF!+#REF!)),F11,"")</f>
        <v>#REF!</v>
      </c>
      <c r="T11" s="238"/>
      <c r="U11" s="238"/>
      <c r="V11" s="238"/>
      <c r="W11" s="238"/>
      <c r="X11" s="238"/>
      <c r="Y11" s="238"/>
      <c r="Z11" s="238"/>
      <c r="AA11" s="238"/>
      <c r="AB11" s="238"/>
      <c r="AC11" s="238"/>
      <c r="AD11" s="238"/>
      <c r="AE11" s="238"/>
    </row>
    <row r="12" spans="1:31" s="45" customFormat="1" ht="6.75" customHeight="1">
      <c r="B12" s="50"/>
      <c r="C12" s="50"/>
      <c r="D12" s="50"/>
      <c r="E12" s="50"/>
      <c r="F12" s="41"/>
      <c r="G12" s="41"/>
      <c r="H12" s="41"/>
      <c r="I12" s="41"/>
      <c r="J12" s="41"/>
      <c r="K12" s="41"/>
      <c r="L12" s="41"/>
      <c r="M12" s="50"/>
      <c r="N12" s="41"/>
      <c r="O12" s="41"/>
      <c r="P12" s="41"/>
      <c r="Q12" s="41"/>
      <c r="X12" s="238"/>
    </row>
    <row r="13" spans="1:31" ht="30" customHeight="1">
      <c r="A13" s="238"/>
      <c r="B13" s="410" t="s">
        <v>241</v>
      </c>
      <c r="C13" s="410"/>
      <c r="D13" s="410"/>
      <c r="E13" s="410"/>
      <c r="F13" s="410"/>
      <c r="G13" s="410"/>
      <c r="H13" s="410"/>
      <c r="I13" s="410"/>
      <c r="J13" s="410"/>
      <c r="K13" s="410"/>
      <c r="L13" s="410"/>
      <c r="M13" s="410"/>
      <c r="N13" s="410"/>
      <c r="P13" s="242"/>
      <c r="Q13" s="237"/>
      <c r="R13" s="238"/>
      <c r="S13" s="238"/>
      <c r="T13" s="238" t="e">
        <f>IF(AND((#REF!&gt;0),ISBLANK(B15)),B13,"NOT")</f>
        <v>#REF!</v>
      </c>
      <c r="U13" s="238"/>
      <c r="V13" s="238"/>
      <c r="W13" s="238"/>
      <c r="X13" s="238"/>
      <c r="Y13" s="238"/>
      <c r="Z13" s="238"/>
      <c r="AA13" s="238"/>
      <c r="AB13" s="238"/>
      <c r="AC13" s="238"/>
      <c r="AD13" s="238"/>
      <c r="AE13" s="238"/>
    </row>
    <row r="14" spans="1:31" ht="3" customHeight="1">
      <c r="A14" s="238"/>
      <c r="B14" s="240"/>
      <c r="C14" s="50"/>
      <c r="D14" s="240"/>
      <c r="E14" s="50"/>
      <c r="F14" s="241"/>
      <c r="H14" s="241"/>
      <c r="J14" s="241"/>
      <c r="L14" s="241"/>
      <c r="M14" s="50"/>
      <c r="N14" s="241"/>
      <c r="P14" s="242"/>
      <c r="Q14" s="237"/>
      <c r="R14" s="238"/>
      <c r="S14" s="238"/>
      <c r="T14" s="238"/>
      <c r="U14" s="238"/>
      <c r="V14" s="238"/>
      <c r="W14" s="238"/>
      <c r="X14" s="238"/>
      <c r="Y14" s="238"/>
      <c r="Z14" s="238"/>
      <c r="AA14" s="238"/>
      <c r="AB14" s="238"/>
      <c r="AC14" s="238"/>
      <c r="AD14" s="238"/>
      <c r="AE14" s="238"/>
    </row>
    <row r="15" spans="1:31" ht="50.25" customHeight="1">
      <c r="A15" s="238"/>
      <c r="B15" s="407"/>
      <c r="C15" s="408"/>
      <c r="D15" s="408"/>
      <c r="E15" s="408"/>
      <c r="F15" s="408"/>
      <c r="G15" s="408"/>
      <c r="H15" s="408"/>
      <c r="I15" s="408"/>
      <c r="J15" s="408"/>
      <c r="K15" s="408"/>
      <c r="L15" s="408"/>
      <c r="M15" s="408"/>
      <c r="N15" s="409"/>
      <c r="O15" s="41" t="s">
        <v>242</v>
      </c>
      <c r="P15" s="242"/>
      <c r="Q15" s="237"/>
      <c r="R15" s="238"/>
      <c r="S15" s="238"/>
      <c r="T15" s="238"/>
      <c r="U15" s="238"/>
      <c r="V15" s="238"/>
      <c r="W15" s="238"/>
      <c r="X15" s="238"/>
      <c r="Y15" s="238"/>
      <c r="Z15" s="238"/>
      <c r="AA15" s="238"/>
      <c r="AB15" s="238"/>
      <c r="AC15" s="238"/>
      <c r="AD15" s="238"/>
      <c r="AE15" s="238"/>
    </row>
    <row r="16" spans="1:31" ht="3.75" customHeight="1">
      <c r="A16" s="238"/>
      <c r="B16" s="240"/>
      <c r="C16" s="50"/>
      <c r="D16" s="240"/>
      <c r="E16" s="50"/>
      <c r="F16" s="241"/>
      <c r="H16" s="241"/>
      <c r="J16" s="241"/>
      <c r="L16" s="241"/>
      <c r="M16" s="50"/>
      <c r="N16" s="241"/>
      <c r="P16" s="242"/>
      <c r="Q16" s="237"/>
      <c r="R16" s="238"/>
      <c r="S16" s="238"/>
      <c r="T16" s="238"/>
      <c r="U16" s="238"/>
      <c r="V16" s="238"/>
      <c r="W16" s="238"/>
      <c r="X16" s="238"/>
      <c r="Y16" s="238"/>
      <c r="Z16" s="238"/>
      <c r="AA16" s="238"/>
      <c r="AB16" s="238"/>
      <c r="AC16" s="238"/>
      <c r="AD16" s="238"/>
      <c r="AE16" s="238"/>
    </row>
    <row r="17" spans="1:28" ht="12.75" customHeight="1">
      <c r="A17" s="238"/>
      <c r="B17" s="106" t="s">
        <v>243</v>
      </c>
      <c r="C17" s="50"/>
      <c r="D17" s="106" t="s">
        <v>244</v>
      </c>
      <c r="E17" s="50"/>
      <c r="F17" s="106" t="s">
        <v>245</v>
      </c>
      <c r="H17" s="411" t="s">
        <v>246</v>
      </c>
      <c r="I17" s="411"/>
      <c r="J17" s="411"/>
      <c r="K17" s="411"/>
      <c r="L17" s="411"/>
      <c r="M17" s="411"/>
      <c r="N17" s="411"/>
      <c r="P17" s="241"/>
      <c r="Q17" s="237"/>
      <c r="R17" s="238"/>
      <c r="S17" s="238"/>
      <c r="T17" s="115" t="e">
        <f>IF(AND(T18="NOT",T19="NOT",T20="NOT",T21="NOT",T22="NOT",T23="NOT",T24="NOT",T25="NOT",T26="NOT",T27="NOT",T13="NOT"),"NOT",#REF!)</f>
        <v>#REF!</v>
      </c>
      <c r="U17" s="115" t="e">
        <f>IF(AND(U18="NOT",U19="NOT",U20="NOT",U21="NOT",U22="NOT",U23="NOT",U24="NOT",U25="NOT",U26="NOT",U27="NOT",T13="NOT"),"NOT",#REF!)</f>
        <v>#REF!</v>
      </c>
      <c r="V17" s="115" t="e">
        <f>IF(AND(V18="NOT",V19="NOT",V20="NOT",V21="NOT",V22="NOT",V23="NOT",V24="NOT",V25="NOT",V26="NOT",V27="NOT",T13="NOT"),"NOT",#REF!)</f>
        <v>#REF!</v>
      </c>
      <c r="W17" s="238"/>
      <c r="X17" s="238"/>
      <c r="Y17" s="238"/>
      <c r="Z17" s="238"/>
      <c r="AA17" s="238"/>
      <c r="AB17" s="238"/>
    </row>
    <row r="18" spans="1:28">
      <c r="A18" s="238"/>
      <c r="B18" s="235"/>
      <c r="C18" s="50"/>
      <c r="D18" s="235"/>
      <c r="E18" s="50"/>
      <c r="F18" s="117"/>
      <c r="G18" s="105"/>
      <c r="H18" s="389"/>
      <c r="I18" s="390"/>
      <c r="J18" s="390"/>
      <c r="K18" s="390"/>
      <c r="L18" s="390"/>
      <c r="M18" s="390"/>
      <c r="N18" s="391"/>
      <c r="P18" s="241"/>
      <c r="Q18" s="237"/>
      <c r="R18" s="238"/>
      <c r="S18" s="238"/>
      <c r="T18" s="238" t="str">
        <f>IF(AND(($N18&gt;0),ISBLANK(B18)),B18,"NOT")</f>
        <v>NOT</v>
      </c>
      <c r="U18" s="238" t="str">
        <f>IF(AND(($N18&gt;0),ISBLANK(F18)),F18,"NOT")</f>
        <v>NOT</v>
      </c>
      <c r="V18" s="238" t="str">
        <f>IF(AND(($N18&gt;0),ISBLANK(H18)),H18,"NOT")</f>
        <v>NOT</v>
      </c>
      <c r="W18" s="238"/>
      <c r="X18" s="238" t="str">
        <f t="shared" ref="X18:X27" si="0">LEFT(F18,3)</f>
        <v/>
      </c>
      <c r="Y18" s="238"/>
      <c r="Z18" s="238"/>
      <c r="AA18" s="238"/>
      <c r="AB18" s="238"/>
    </row>
    <row r="19" spans="1:28">
      <c r="A19" s="238"/>
      <c r="B19" s="235"/>
      <c r="C19" s="50"/>
      <c r="D19" s="235"/>
      <c r="E19" s="50"/>
      <c r="F19" s="117"/>
      <c r="G19" s="105"/>
      <c r="H19" s="389"/>
      <c r="I19" s="390"/>
      <c r="J19" s="390"/>
      <c r="K19" s="390"/>
      <c r="L19" s="390"/>
      <c r="M19" s="390"/>
      <c r="N19" s="391"/>
      <c r="P19" s="241"/>
      <c r="Q19" s="237"/>
      <c r="R19" s="238"/>
      <c r="S19" s="238"/>
      <c r="T19" s="238" t="str">
        <f>IF(AND(($N19&gt;0),ISBLANK(B19)),B19,"NOT")</f>
        <v>NOT</v>
      </c>
      <c r="U19" s="238" t="str">
        <f t="shared" ref="U19:U27" si="1">IF(AND(($N19&gt;0),ISBLANK(F19)),F19,"NOT")</f>
        <v>NOT</v>
      </c>
      <c r="V19" s="238" t="str">
        <f t="shared" ref="V19:V27" si="2">IF(AND(($N19&gt;0),ISBLANK(H19)),H19,"NOT")</f>
        <v>NOT</v>
      </c>
      <c r="W19" s="238"/>
      <c r="X19" s="238" t="str">
        <f t="shared" si="0"/>
        <v/>
      </c>
      <c r="Y19" s="238"/>
      <c r="Z19" s="238"/>
      <c r="AA19" s="238"/>
      <c r="AB19" s="238"/>
    </row>
    <row r="20" spans="1:28">
      <c r="A20" s="238"/>
      <c r="B20" s="235"/>
      <c r="C20" s="50"/>
      <c r="D20" s="235"/>
      <c r="E20" s="50"/>
      <c r="F20" s="117"/>
      <c r="G20" s="105"/>
      <c r="H20" s="389"/>
      <c r="I20" s="390"/>
      <c r="J20" s="390"/>
      <c r="K20" s="390"/>
      <c r="L20" s="390"/>
      <c r="M20" s="390"/>
      <c r="N20" s="391"/>
      <c r="P20" s="241"/>
      <c r="Q20" s="237"/>
      <c r="R20" s="238"/>
      <c r="S20" s="238"/>
      <c r="T20" s="238" t="str">
        <f>IF(AND(($N20&gt;0),ISBLANK(B20)),B20,"NOT")</f>
        <v>NOT</v>
      </c>
      <c r="U20" s="238" t="str">
        <f t="shared" si="1"/>
        <v>NOT</v>
      </c>
      <c r="V20" s="238" t="str">
        <f t="shared" si="2"/>
        <v>NOT</v>
      </c>
      <c r="W20" s="238"/>
      <c r="X20" s="238" t="str">
        <f t="shared" si="0"/>
        <v/>
      </c>
      <c r="Y20" s="238"/>
      <c r="Z20" s="238"/>
      <c r="AA20" s="238"/>
      <c r="AB20" s="238"/>
    </row>
    <row r="21" spans="1:28">
      <c r="A21" s="238"/>
      <c r="B21" s="235"/>
      <c r="C21" s="50"/>
      <c r="D21" s="235"/>
      <c r="E21" s="50"/>
      <c r="F21" s="117"/>
      <c r="G21" s="105"/>
      <c r="H21" s="389"/>
      <c r="I21" s="390"/>
      <c r="J21" s="390"/>
      <c r="K21" s="390"/>
      <c r="L21" s="390"/>
      <c r="M21" s="390"/>
      <c r="N21" s="391"/>
      <c r="P21" s="241"/>
      <c r="Q21" s="237"/>
      <c r="R21" s="238"/>
      <c r="S21" s="238"/>
      <c r="T21" s="238" t="str">
        <f>IF(AND(($N21&gt;0),ISBLANK(B21)),B21,"NOT")</f>
        <v>NOT</v>
      </c>
      <c r="U21" s="238" t="str">
        <f t="shared" si="1"/>
        <v>NOT</v>
      </c>
      <c r="V21" s="238" t="str">
        <f t="shared" si="2"/>
        <v>NOT</v>
      </c>
      <c r="W21" s="238"/>
      <c r="X21" s="238" t="str">
        <f t="shared" si="0"/>
        <v/>
      </c>
      <c r="Y21" s="238"/>
      <c r="Z21" s="238"/>
      <c r="AA21" s="238"/>
      <c r="AB21" s="248"/>
    </row>
    <row r="22" spans="1:28">
      <c r="A22" s="238"/>
      <c r="B22" s="235"/>
      <c r="C22" s="50"/>
      <c r="D22" s="235"/>
      <c r="E22" s="50"/>
      <c r="F22" s="117"/>
      <c r="G22" s="105"/>
      <c r="H22" s="389"/>
      <c r="I22" s="390"/>
      <c r="J22" s="390"/>
      <c r="K22" s="390"/>
      <c r="L22" s="390"/>
      <c r="M22" s="390"/>
      <c r="N22" s="391"/>
      <c r="P22" s="241"/>
      <c r="Q22" s="237"/>
      <c r="R22" s="238"/>
      <c r="S22" s="238"/>
      <c r="T22" s="238" t="e">
        <f>IF(AND((#REF!&gt;0),ISBLANK(B22)),B22,"NOT")</f>
        <v>#REF!</v>
      </c>
      <c r="U22" s="238" t="e">
        <f>IF(AND((#REF!&gt;0),ISBLANK(F22)),F22,"NOT")</f>
        <v>#REF!</v>
      </c>
      <c r="V22" s="238" t="e">
        <f>IF(AND((#REF!&gt;0),ISBLANK(#REF!)),#REF!,"NOT")</f>
        <v>#REF!</v>
      </c>
      <c r="W22" s="238"/>
      <c r="X22" s="238" t="str">
        <f t="shared" si="0"/>
        <v/>
      </c>
      <c r="Y22" s="238"/>
      <c r="Z22" s="238"/>
      <c r="AA22" s="238"/>
      <c r="AB22" s="238"/>
    </row>
    <row r="23" spans="1:28">
      <c r="A23" s="238"/>
      <c r="B23" s="235"/>
      <c r="C23" s="50"/>
      <c r="D23" s="235"/>
      <c r="E23" s="50"/>
      <c r="F23" s="117"/>
      <c r="G23" s="105"/>
      <c r="H23" s="389"/>
      <c r="I23" s="390"/>
      <c r="J23" s="390"/>
      <c r="K23" s="390"/>
      <c r="L23" s="390"/>
      <c r="M23" s="390"/>
      <c r="N23" s="391"/>
      <c r="P23" s="241"/>
      <c r="Q23" s="237"/>
      <c r="R23" s="238"/>
      <c r="S23" s="238"/>
      <c r="T23" s="238" t="str">
        <f>IF(AND(($N22&gt;0),ISBLANK(B23)),B23,"NOT")</f>
        <v>NOT</v>
      </c>
      <c r="U23" s="238" t="str">
        <f>IF(AND(($N22&gt;0),ISBLANK(F23)),F23,"NOT")</f>
        <v>NOT</v>
      </c>
      <c r="V23" s="238" t="str">
        <f>IF(AND(($N22&gt;0),ISBLANK(H22)),H22,"NOT")</f>
        <v>NOT</v>
      </c>
      <c r="W23" s="238"/>
      <c r="X23" s="238" t="str">
        <f t="shared" si="0"/>
        <v/>
      </c>
      <c r="Y23" s="238"/>
      <c r="Z23" s="238"/>
      <c r="AA23" s="238"/>
      <c r="AB23" s="238"/>
    </row>
    <row r="24" spans="1:28">
      <c r="A24" s="238"/>
      <c r="B24" s="235"/>
      <c r="C24" s="50"/>
      <c r="D24" s="235"/>
      <c r="E24" s="50"/>
      <c r="F24" s="117"/>
      <c r="G24" s="105"/>
      <c r="H24" s="389"/>
      <c r="I24" s="390"/>
      <c r="J24" s="390"/>
      <c r="K24" s="390"/>
      <c r="L24" s="390"/>
      <c r="M24" s="390"/>
      <c r="N24" s="391"/>
      <c r="P24" s="241"/>
      <c r="Q24" s="237"/>
      <c r="R24" s="238"/>
      <c r="S24" s="238"/>
      <c r="T24" s="238" t="str">
        <f>IF(AND(($N24&gt;0),ISBLANK(B24)),B24,"NOT")</f>
        <v>NOT</v>
      </c>
      <c r="U24" s="238" t="str">
        <f t="shared" si="1"/>
        <v>NOT</v>
      </c>
      <c r="V24" s="238" t="str">
        <f t="shared" si="2"/>
        <v>NOT</v>
      </c>
      <c r="W24" s="238"/>
      <c r="X24" s="238" t="str">
        <f t="shared" si="0"/>
        <v/>
      </c>
      <c r="Y24" s="238"/>
      <c r="Z24" s="238"/>
      <c r="AA24" s="238"/>
      <c r="AB24" s="238"/>
    </row>
    <row r="25" spans="1:28">
      <c r="A25" s="238"/>
      <c r="B25" s="235"/>
      <c r="C25" s="50"/>
      <c r="D25" s="235"/>
      <c r="E25" s="50"/>
      <c r="F25" s="117"/>
      <c r="G25" s="105"/>
      <c r="H25" s="389"/>
      <c r="I25" s="390"/>
      <c r="J25" s="390"/>
      <c r="K25" s="390"/>
      <c r="L25" s="390"/>
      <c r="M25" s="390"/>
      <c r="N25" s="391"/>
      <c r="P25" s="241"/>
      <c r="Q25" s="237"/>
      <c r="R25" s="238"/>
      <c r="S25" s="238"/>
      <c r="T25" s="238" t="str">
        <f>IF(AND(($N25&gt;0),ISBLANK(B25)),B25,"NOT")</f>
        <v>NOT</v>
      </c>
      <c r="U25" s="238" t="str">
        <f t="shared" si="1"/>
        <v>NOT</v>
      </c>
      <c r="V25" s="238" t="str">
        <f t="shared" si="2"/>
        <v>NOT</v>
      </c>
      <c r="W25" s="238"/>
      <c r="X25" s="238" t="str">
        <f t="shared" si="0"/>
        <v/>
      </c>
      <c r="Y25" s="238"/>
      <c r="Z25" s="238"/>
      <c r="AA25" s="238"/>
      <c r="AB25" s="238"/>
    </row>
    <row r="26" spans="1:28">
      <c r="A26" s="238"/>
      <c r="B26" s="235"/>
      <c r="C26" s="50"/>
      <c r="D26" s="235"/>
      <c r="E26" s="50"/>
      <c r="F26" s="117"/>
      <c r="G26" s="105"/>
      <c r="H26" s="389"/>
      <c r="I26" s="390"/>
      <c r="J26" s="390"/>
      <c r="K26" s="390"/>
      <c r="L26" s="390"/>
      <c r="M26" s="390"/>
      <c r="N26" s="391"/>
      <c r="P26" s="241"/>
      <c r="Q26" s="237"/>
      <c r="R26" s="238"/>
      <c r="S26" s="238"/>
      <c r="T26" s="238" t="str">
        <f>IF(AND(($N26&gt;0),ISBLANK(B26)),B26,"NOT")</f>
        <v>NOT</v>
      </c>
      <c r="U26" s="238" t="str">
        <f t="shared" si="1"/>
        <v>NOT</v>
      </c>
      <c r="V26" s="238" t="str">
        <f t="shared" si="2"/>
        <v>NOT</v>
      </c>
      <c r="W26" s="238"/>
      <c r="X26" s="238" t="str">
        <f t="shared" si="0"/>
        <v/>
      </c>
      <c r="Y26" s="238"/>
      <c r="Z26" s="238"/>
      <c r="AA26" s="238"/>
      <c r="AB26" s="238"/>
    </row>
    <row r="27" spans="1:28">
      <c r="A27" s="238"/>
      <c r="B27" s="235"/>
      <c r="C27" s="50"/>
      <c r="D27" s="235"/>
      <c r="E27" s="50"/>
      <c r="F27" s="117"/>
      <c r="G27" s="105"/>
      <c r="H27" s="389"/>
      <c r="I27" s="390"/>
      <c r="J27" s="390"/>
      <c r="K27" s="390"/>
      <c r="L27" s="390"/>
      <c r="M27" s="390"/>
      <c r="N27" s="391"/>
      <c r="P27" s="241"/>
      <c r="Q27" s="237"/>
      <c r="R27" s="238"/>
      <c r="S27" s="238"/>
      <c r="T27" s="238" t="str">
        <f>IF(AND(($N27&gt;0),ISBLANK(B27)),B27,"NOT")</f>
        <v>NOT</v>
      </c>
      <c r="U27" s="238" t="str">
        <f t="shared" si="1"/>
        <v>NOT</v>
      </c>
      <c r="V27" s="238" t="str">
        <f t="shared" si="2"/>
        <v>NOT</v>
      </c>
      <c r="W27" s="238"/>
      <c r="X27" s="238" t="str">
        <f t="shared" si="0"/>
        <v/>
      </c>
      <c r="Y27" s="238"/>
      <c r="Z27" s="238"/>
      <c r="AA27" s="238"/>
      <c r="AB27" s="238"/>
    </row>
    <row r="28" spans="1:28">
      <c r="A28" s="238"/>
      <c r="B28" s="240"/>
      <c r="C28" s="50"/>
      <c r="D28" s="240"/>
      <c r="E28" s="50"/>
      <c r="F28" s="241"/>
      <c r="H28" s="241"/>
      <c r="J28" s="241"/>
      <c r="L28" s="241"/>
      <c r="M28" s="50"/>
      <c r="N28" s="241"/>
      <c r="P28" s="242"/>
      <c r="Q28" s="237"/>
      <c r="R28" s="238"/>
      <c r="S28" s="238"/>
      <c r="T28" s="238"/>
      <c r="U28" s="238"/>
      <c r="V28" s="238"/>
      <c r="W28" s="238"/>
      <c r="X28" s="238"/>
      <c r="Y28" s="238"/>
      <c r="Z28" s="238"/>
      <c r="AA28" s="238"/>
      <c r="AB28" s="238"/>
    </row>
    <row r="29" spans="1:28">
      <c r="A29" s="238"/>
      <c r="B29" s="240"/>
      <c r="C29" s="50"/>
      <c r="D29" s="240"/>
      <c r="E29" s="50"/>
      <c r="F29" s="241"/>
      <c r="H29" s="241"/>
      <c r="J29" s="241"/>
      <c r="L29" s="241"/>
      <c r="M29" s="50"/>
      <c r="N29" s="241"/>
      <c r="P29" s="242"/>
      <c r="Q29" s="237"/>
      <c r="R29" s="238"/>
      <c r="S29" s="238"/>
      <c r="T29" s="238"/>
      <c r="U29" s="238"/>
      <c r="V29" s="238"/>
      <c r="W29" s="238"/>
      <c r="X29" s="238"/>
      <c r="Y29" s="238"/>
      <c r="Z29" s="238"/>
      <c r="AA29" s="238"/>
      <c r="AB29" s="238"/>
    </row>
    <row r="30" spans="1:28">
      <c r="A30" s="238"/>
      <c r="B30" s="240"/>
      <c r="C30" s="50"/>
      <c r="D30" s="240"/>
      <c r="E30" s="50"/>
      <c r="F30" s="241"/>
      <c r="H30" s="241"/>
      <c r="J30" s="241"/>
      <c r="L30" s="241"/>
      <c r="M30" s="50"/>
      <c r="N30" s="241"/>
      <c r="P30" s="242"/>
      <c r="Q30" s="237"/>
      <c r="R30" s="238"/>
      <c r="S30" s="238"/>
      <c r="T30" s="238"/>
      <c r="U30" s="238"/>
      <c r="V30" s="238"/>
      <c r="W30" s="238"/>
      <c r="X30" s="238"/>
      <c r="Y30" s="238"/>
      <c r="Z30" s="238"/>
      <c r="AA30" s="238"/>
      <c r="AB30" s="238"/>
    </row>
    <row r="31" spans="1:28" ht="27" customHeight="1">
      <c r="A31" s="108">
        <v>5</v>
      </c>
      <c r="B31" s="109" t="s">
        <v>247</v>
      </c>
      <c r="C31" s="110"/>
      <c r="D31" s="109"/>
      <c r="E31" s="110"/>
      <c r="F31" s="395" t="s">
        <v>248</v>
      </c>
      <c r="G31" s="396"/>
      <c r="H31" s="396"/>
      <c r="I31" s="396"/>
      <c r="J31" s="397"/>
      <c r="K31" s="111"/>
      <c r="L31" s="112" t="s">
        <v>233</v>
      </c>
      <c r="M31" s="110"/>
      <c r="N31" s="113">
        <f>SUM(N35:N54)</f>
        <v>0</v>
      </c>
      <c r="O31" s="111"/>
      <c r="P31" s="114">
        <f>IF(N31=0,0%,N31/N$3)</f>
        <v>0</v>
      </c>
      <c r="Q31" s="242"/>
      <c r="R31" s="243"/>
      <c r="S31" s="238" t="str">
        <f>IF(P31&gt;Q31,F31,"")</f>
        <v/>
      </c>
      <c r="T31" s="238"/>
      <c r="U31" s="238"/>
      <c r="V31" s="238"/>
      <c r="W31" s="238"/>
      <c r="X31" s="238"/>
      <c r="Y31" s="238"/>
      <c r="Z31" s="238"/>
      <c r="AA31" s="238"/>
      <c r="AB31" s="238"/>
    </row>
    <row r="32" spans="1:28" s="45" customFormat="1" ht="7.5" customHeight="1">
      <c r="B32" s="50"/>
      <c r="C32" s="50"/>
      <c r="D32" s="50"/>
      <c r="E32" s="50"/>
      <c r="F32" s="41"/>
      <c r="G32" s="41"/>
      <c r="H32" s="41"/>
      <c r="I32" s="41"/>
      <c r="J32" s="41"/>
      <c r="K32" s="41"/>
      <c r="L32" s="41"/>
      <c r="M32" s="50"/>
      <c r="N32" s="41"/>
      <c r="O32" s="41"/>
      <c r="P32" s="41"/>
      <c r="Q32" s="41"/>
      <c r="X32" s="238"/>
    </row>
    <row r="33" spans="2:24" ht="3.75" customHeight="1">
      <c r="B33" s="240"/>
      <c r="C33" s="50"/>
      <c r="D33" s="240"/>
      <c r="E33" s="50"/>
      <c r="F33" s="241"/>
      <c r="H33" s="241"/>
      <c r="J33" s="241"/>
      <c r="L33" s="241"/>
      <c r="M33" s="50"/>
      <c r="N33" s="241"/>
      <c r="P33" s="242"/>
      <c r="Q33" s="237"/>
      <c r="R33" s="238"/>
      <c r="S33" s="238"/>
      <c r="T33" s="238"/>
      <c r="U33" s="238"/>
      <c r="V33" s="238"/>
      <c r="W33" s="238"/>
      <c r="X33" s="238"/>
    </row>
    <row r="34" spans="2:24" ht="12.75" customHeight="1">
      <c r="B34" s="106" t="s">
        <v>243</v>
      </c>
      <c r="C34" s="50"/>
      <c r="D34" s="106" t="s">
        <v>244</v>
      </c>
      <c r="E34" s="50"/>
      <c r="F34" s="106" t="s">
        <v>245</v>
      </c>
      <c r="H34" s="106" t="s">
        <v>249</v>
      </c>
      <c r="J34" s="106" t="s">
        <v>250</v>
      </c>
      <c r="L34" s="106" t="s">
        <v>251</v>
      </c>
      <c r="M34" s="107"/>
      <c r="N34" s="56" t="s">
        <v>252</v>
      </c>
      <c r="P34" s="241"/>
      <c r="Q34" s="237"/>
      <c r="R34" s="238"/>
      <c r="S34" s="238"/>
      <c r="T34" s="115" t="e">
        <f>IF(AND(T35="NOT",T36="NOT",T37="NOT",#REF!="NOT"),"NOT",#REF!)</f>
        <v>#REF!</v>
      </c>
      <c r="U34" s="115" t="e">
        <f>IF(AND(U35="NOT",U36="NOT",U37="NOT",#REF!="NOT"),"NOT",#REF!)</f>
        <v>#REF!</v>
      </c>
      <c r="V34" s="115" t="e">
        <f>IF(AND(V35="NOT",V36="NOT",V37="NOT",#REF!="NOT"),"NOT",#REF!)</f>
        <v>#REF!</v>
      </c>
      <c r="W34" s="238"/>
      <c r="X34" s="238"/>
    </row>
    <row r="35" spans="2:24">
      <c r="B35" s="235"/>
      <c r="C35" s="50"/>
      <c r="D35" s="235"/>
      <c r="E35" s="50"/>
      <c r="F35" s="117"/>
      <c r="G35" s="105"/>
      <c r="H35" s="118"/>
      <c r="I35" s="105"/>
      <c r="J35" s="119"/>
      <c r="K35" s="105"/>
      <c r="L35" s="119"/>
      <c r="M35" s="50"/>
      <c r="N35" s="70">
        <f>TRUNC(J35*L35,2)</f>
        <v>0</v>
      </c>
      <c r="P35" s="241"/>
      <c r="Q35" s="237"/>
      <c r="R35" s="238"/>
      <c r="S35" s="238"/>
      <c r="T35" s="238" t="str">
        <f t="shared" ref="T35:T54" si="3">IF(AND(($N35&gt;0),ISBLANK(B35)),B35,"NOT")</f>
        <v>NOT</v>
      </c>
      <c r="U35" s="238" t="str">
        <f>IF(AND(($N35&gt;0),ISBLANK(F35)),F35,"NOT")</f>
        <v>NOT</v>
      </c>
      <c r="V35" s="238" t="str">
        <f>IF(AND(($N35&gt;0),ISBLANK(H35)),H35,"NOT")</f>
        <v>NOT</v>
      </c>
      <c r="W35" s="238"/>
      <c r="X35" s="238" t="str">
        <f>LEFT(F35,3)</f>
        <v/>
      </c>
    </row>
    <row r="36" spans="2:24">
      <c r="B36" s="235"/>
      <c r="C36" s="50"/>
      <c r="D36" s="235"/>
      <c r="E36" s="50"/>
      <c r="F36" s="117"/>
      <c r="G36" s="105"/>
      <c r="H36" s="118"/>
      <c r="I36" s="105"/>
      <c r="J36" s="119"/>
      <c r="K36" s="105"/>
      <c r="L36" s="119"/>
      <c r="M36" s="50"/>
      <c r="N36" s="70">
        <f>TRUNC(J36*L36,2)</f>
        <v>0</v>
      </c>
      <c r="P36" s="241"/>
      <c r="Q36" s="237"/>
      <c r="R36" s="238"/>
      <c r="S36" s="238"/>
      <c r="T36" s="238" t="str">
        <f t="shared" si="3"/>
        <v>NOT</v>
      </c>
      <c r="U36" s="238" t="str">
        <f>IF(AND(($N36&gt;0),ISBLANK(F36)),F36,"NOT")</f>
        <v>NOT</v>
      </c>
      <c r="V36" s="238" t="str">
        <f>IF(AND(($N36&gt;0),ISBLANK(H36)),H36,"NOT")</f>
        <v>NOT</v>
      </c>
      <c r="W36" s="238"/>
      <c r="X36" s="238" t="str">
        <f>LEFT(F36,3)</f>
        <v/>
      </c>
    </row>
    <row r="37" spans="2:24">
      <c r="B37" s="235"/>
      <c r="C37" s="50"/>
      <c r="D37" s="235"/>
      <c r="E37" s="50"/>
      <c r="F37" s="117"/>
      <c r="G37" s="105"/>
      <c r="H37" s="118"/>
      <c r="I37" s="105"/>
      <c r="J37" s="119"/>
      <c r="K37" s="105"/>
      <c r="L37" s="119"/>
      <c r="M37" s="50"/>
      <c r="N37" s="70">
        <f>TRUNC(J37*L37,2)</f>
        <v>0</v>
      </c>
      <c r="P37" s="241"/>
      <c r="Q37" s="237"/>
      <c r="R37" s="238"/>
      <c r="S37" s="238"/>
      <c r="T37" s="238" t="str">
        <f t="shared" si="3"/>
        <v>NOT</v>
      </c>
      <c r="U37" s="238" t="str">
        <f>IF(AND(($N37&gt;0),ISBLANK(F37)),F37,"NOT")</f>
        <v>NOT</v>
      </c>
      <c r="V37" s="238" t="str">
        <f>IF(AND(($N37&gt;0),ISBLANK(H37)),H37,"NOT")</f>
        <v>NOT</v>
      </c>
      <c r="W37" s="238"/>
      <c r="X37" s="238" t="str">
        <f>LEFT(F37,3)</f>
        <v/>
      </c>
    </row>
    <row r="38" spans="2:24">
      <c r="B38" s="235"/>
      <c r="C38" s="50"/>
      <c r="D38" s="235"/>
      <c r="E38" s="50"/>
      <c r="F38" s="117"/>
      <c r="G38" s="105"/>
      <c r="H38" s="118"/>
      <c r="I38" s="105"/>
      <c r="J38" s="119"/>
      <c r="K38" s="105"/>
      <c r="L38" s="119"/>
      <c r="M38" s="50"/>
      <c r="N38" s="70">
        <f t="shared" ref="N38:N54" si="4">TRUNC(J38*L38,2)</f>
        <v>0</v>
      </c>
      <c r="P38" s="241"/>
      <c r="Q38" s="237"/>
      <c r="R38" s="238"/>
      <c r="S38" s="238"/>
      <c r="T38" s="238" t="str">
        <f t="shared" si="3"/>
        <v>NOT</v>
      </c>
      <c r="U38" s="238" t="str">
        <f t="shared" ref="U38:U54" si="5">IF(AND(($N38&gt;0),ISBLANK(F38)),F38,"NOT")</f>
        <v>NOT</v>
      </c>
      <c r="V38" s="238" t="str">
        <f t="shared" ref="V38:V54" si="6">IF(AND(($N38&gt;0),ISBLANK(H38)),H38,"NOT")</f>
        <v>NOT</v>
      </c>
      <c r="W38" s="238"/>
      <c r="X38" s="238" t="str">
        <f t="shared" ref="X38:X54" si="7">LEFT(F38,3)</f>
        <v/>
      </c>
    </row>
    <row r="39" spans="2:24">
      <c r="B39" s="235"/>
      <c r="C39" s="50"/>
      <c r="D39" s="235"/>
      <c r="E39" s="50"/>
      <c r="F39" s="117"/>
      <c r="G39" s="105"/>
      <c r="H39" s="118"/>
      <c r="I39" s="105"/>
      <c r="J39" s="119"/>
      <c r="K39" s="105"/>
      <c r="L39" s="119"/>
      <c r="M39" s="50"/>
      <c r="N39" s="70">
        <f t="shared" si="4"/>
        <v>0</v>
      </c>
      <c r="P39" s="241"/>
      <c r="Q39" s="237"/>
      <c r="R39" s="238"/>
      <c r="S39" s="238"/>
      <c r="T39" s="238" t="str">
        <f t="shared" si="3"/>
        <v>NOT</v>
      </c>
      <c r="U39" s="238" t="str">
        <f t="shared" si="5"/>
        <v>NOT</v>
      </c>
      <c r="V39" s="238" t="str">
        <f t="shared" si="6"/>
        <v>NOT</v>
      </c>
      <c r="W39" s="238"/>
      <c r="X39" s="238" t="str">
        <f t="shared" si="7"/>
        <v/>
      </c>
    </row>
    <row r="40" spans="2:24">
      <c r="B40" s="235"/>
      <c r="C40" s="50"/>
      <c r="D40" s="235"/>
      <c r="E40" s="50"/>
      <c r="F40" s="117"/>
      <c r="G40" s="105"/>
      <c r="H40" s="118"/>
      <c r="I40" s="105"/>
      <c r="J40" s="119"/>
      <c r="K40" s="105"/>
      <c r="L40" s="119"/>
      <c r="M40" s="50"/>
      <c r="N40" s="70">
        <f t="shared" si="4"/>
        <v>0</v>
      </c>
      <c r="P40" s="241"/>
      <c r="Q40" s="237"/>
      <c r="R40" s="238"/>
      <c r="S40" s="238"/>
      <c r="T40" s="238" t="str">
        <f t="shared" si="3"/>
        <v>NOT</v>
      </c>
      <c r="U40" s="238" t="str">
        <f t="shared" si="5"/>
        <v>NOT</v>
      </c>
      <c r="V40" s="238" t="str">
        <f t="shared" si="6"/>
        <v>NOT</v>
      </c>
      <c r="W40" s="238"/>
      <c r="X40" s="238" t="str">
        <f t="shared" si="7"/>
        <v/>
      </c>
    </row>
    <row r="41" spans="2:24">
      <c r="B41" s="235"/>
      <c r="C41" s="50"/>
      <c r="D41" s="235"/>
      <c r="E41" s="50"/>
      <c r="F41" s="117"/>
      <c r="G41" s="105"/>
      <c r="H41" s="118"/>
      <c r="I41" s="105"/>
      <c r="J41" s="119"/>
      <c r="K41" s="105"/>
      <c r="L41" s="119"/>
      <c r="M41" s="50"/>
      <c r="N41" s="70">
        <f t="shared" si="4"/>
        <v>0</v>
      </c>
      <c r="P41" s="241"/>
      <c r="Q41" s="237"/>
      <c r="R41" s="238"/>
      <c r="S41" s="238"/>
      <c r="T41" s="238" t="str">
        <f t="shared" si="3"/>
        <v>NOT</v>
      </c>
      <c r="U41" s="238" t="str">
        <f t="shared" si="5"/>
        <v>NOT</v>
      </c>
      <c r="V41" s="238" t="str">
        <f t="shared" si="6"/>
        <v>NOT</v>
      </c>
      <c r="W41" s="238"/>
      <c r="X41" s="238" t="str">
        <f t="shared" si="7"/>
        <v/>
      </c>
    </row>
    <row r="42" spans="2:24">
      <c r="B42" s="235"/>
      <c r="C42" s="50"/>
      <c r="D42" s="235"/>
      <c r="E42" s="50"/>
      <c r="F42" s="117"/>
      <c r="G42" s="105"/>
      <c r="H42" s="118"/>
      <c r="I42" s="105"/>
      <c r="J42" s="119"/>
      <c r="K42" s="105"/>
      <c r="L42" s="119"/>
      <c r="M42" s="50"/>
      <c r="N42" s="70">
        <f t="shared" si="4"/>
        <v>0</v>
      </c>
      <c r="P42" s="241"/>
      <c r="Q42" s="237"/>
      <c r="R42" s="238"/>
      <c r="S42" s="238"/>
      <c r="T42" s="238" t="str">
        <f t="shared" si="3"/>
        <v>NOT</v>
      </c>
      <c r="U42" s="238" t="str">
        <f t="shared" si="5"/>
        <v>NOT</v>
      </c>
      <c r="V42" s="238" t="str">
        <f t="shared" si="6"/>
        <v>NOT</v>
      </c>
      <c r="W42" s="238"/>
      <c r="X42" s="238" t="str">
        <f t="shared" si="7"/>
        <v/>
      </c>
    </row>
    <row r="43" spans="2:24">
      <c r="B43" s="235"/>
      <c r="C43" s="50"/>
      <c r="D43" s="235"/>
      <c r="E43" s="50"/>
      <c r="F43" s="117"/>
      <c r="G43" s="105"/>
      <c r="H43" s="118"/>
      <c r="I43" s="105"/>
      <c r="J43" s="119"/>
      <c r="K43" s="105"/>
      <c r="L43" s="119"/>
      <c r="M43" s="50"/>
      <c r="N43" s="70">
        <f t="shared" si="4"/>
        <v>0</v>
      </c>
      <c r="P43" s="241"/>
      <c r="Q43" s="237"/>
      <c r="R43" s="238"/>
      <c r="S43" s="238"/>
      <c r="T43" s="238" t="str">
        <f t="shared" si="3"/>
        <v>NOT</v>
      </c>
      <c r="U43" s="238" t="str">
        <f t="shared" si="5"/>
        <v>NOT</v>
      </c>
      <c r="V43" s="238" t="str">
        <f t="shared" si="6"/>
        <v>NOT</v>
      </c>
      <c r="W43" s="238"/>
      <c r="X43" s="238" t="str">
        <f t="shared" si="7"/>
        <v/>
      </c>
    </row>
    <row r="44" spans="2:24">
      <c r="B44" s="235"/>
      <c r="C44" s="50"/>
      <c r="D44" s="235"/>
      <c r="E44" s="50"/>
      <c r="F44" s="117"/>
      <c r="G44" s="105"/>
      <c r="H44" s="118"/>
      <c r="I44" s="105"/>
      <c r="J44" s="119"/>
      <c r="K44" s="105"/>
      <c r="L44" s="119"/>
      <c r="M44" s="50"/>
      <c r="N44" s="70">
        <f t="shared" si="4"/>
        <v>0</v>
      </c>
      <c r="P44" s="241"/>
      <c r="Q44" s="237"/>
      <c r="R44" s="238"/>
      <c r="S44" s="238"/>
      <c r="T44" s="238" t="str">
        <f t="shared" si="3"/>
        <v>NOT</v>
      </c>
      <c r="U44" s="238" t="str">
        <f t="shared" si="5"/>
        <v>NOT</v>
      </c>
      <c r="V44" s="238" t="str">
        <f t="shared" si="6"/>
        <v>NOT</v>
      </c>
      <c r="W44" s="238"/>
      <c r="X44" s="238" t="str">
        <f t="shared" si="7"/>
        <v/>
      </c>
    </row>
    <row r="45" spans="2:24">
      <c r="B45" s="235"/>
      <c r="C45" s="50"/>
      <c r="D45" s="235"/>
      <c r="E45" s="50"/>
      <c r="F45" s="117"/>
      <c r="G45" s="105"/>
      <c r="H45" s="118"/>
      <c r="I45" s="105"/>
      <c r="J45" s="119"/>
      <c r="K45" s="105"/>
      <c r="L45" s="119"/>
      <c r="M45" s="50"/>
      <c r="N45" s="70">
        <f t="shared" si="4"/>
        <v>0</v>
      </c>
      <c r="P45" s="241"/>
      <c r="Q45" s="237"/>
      <c r="R45" s="238"/>
      <c r="S45" s="238"/>
      <c r="T45" s="238" t="str">
        <f t="shared" si="3"/>
        <v>NOT</v>
      </c>
      <c r="U45" s="238" t="str">
        <f t="shared" si="5"/>
        <v>NOT</v>
      </c>
      <c r="V45" s="238" t="str">
        <f t="shared" si="6"/>
        <v>NOT</v>
      </c>
      <c r="W45" s="238"/>
      <c r="X45" s="238" t="str">
        <f t="shared" si="7"/>
        <v/>
      </c>
    </row>
    <row r="46" spans="2:24">
      <c r="B46" s="235"/>
      <c r="C46" s="50"/>
      <c r="D46" s="235"/>
      <c r="E46" s="50"/>
      <c r="F46" s="117"/>
      <c r="G46" s="105"/>
      <c r="H46" s="118"/>
      <c r="I46" s="105"/>
      <c r="J46" s="119"/>
      <c r="K46" s="105"/>
      <c r="L46" s="119"/>
      <c r="M46" s="50"/>
      <c r="N46" s="70">
        <f t="shared" si="4"/>
        <v>0</v>
      </c>
      <c r="P46" s="241"/>
      <c r="Q46" s="237"/>
      <c r="R46" s="238"/>
      <c r="S46" s="238"/>
      <c r="T46" s="238" t="str">
        <f t="shared" si="3"/>
        <v>NOT</v>
      </c>
      <c r="U46" s="238" t="str">
        <f t="shared" si="5"/>
        <v>NOT</v>
      </c>
      <c r="V46" s="238" t="str">
        <f t="shared" si="6"/>
        <v>NOT</v>
      </c>
      <c r="W46" s="238"/>
      <c r="X46" s="238" t="str">
        <f t="shared" si="7"/>
        <v/>
      </c>
    </row>
    <row r="47" spans="2:24">
      <c r="B47" s="235"/>
      <c r="C47" s="50"/>
      <c r="D47" s="235"/>
      <c r="E47" s="50"/>
      <c r="F47" s="117"/>
      <c r="G47" s="105"/>
      <c r="H47" s="118"/>
      <c r="I47" s="105"/>
      <c r="J47" s="119"/>
      <c r="K47" s="105"/>
      <c r="L47" s="119"/>
      <c r="M47" s="50"/>
      <c r="N47" s="70">
        <f t="shared" si="4"/>
        <v>0</v>
      </c>
      <c r="P47" s="241"/>
      <c r="Q47" s="237"/>
      <c r="R47" s="238"/>
      <c r="S47" s="238"/>
      <c r="T47" s="238" t="str">
        <f t="shared" si="3"/>
        <v>NOT</v>
      </c>
      <c r="U47" s="238" t="str">
        <f t="shared" si="5"/>
        <v>NOT</v>
      </c>
      <c r="V47" s="238" t="str">
        <f t="shared" si="6"/>
        <v>NOT</v>
      </c>
      <c r="W47" s="238"/>
      <c r="X47" s="238" t="str">
        <f t="shared" si="7"/>
        <v/>
      </c>
    </row>
    <row r="48" spans="2:24">
      <c r="B48" s="235"/>
      <c r="C48" s="50"/>
      <c r="D48" s="235"/>
      <c r="E48" s="50"/>
      <c r="F48" s="117"/>
      <c r="G48" s="105"/>
      <c r="H48" s="118"/>
      <c r="I48" s="105"/>
      <c r="J48" s="119"/>
      <c r="K48" s="105"/>
      <c r="L48" s="119"/>
      <c r="M48" s="50"/>
      <c r="N48" s="70">
        <f t="shared" si="4"/>
        <v>0</v>
      </c>
      <c r="P48" s="241"/>
      <c r="Q48" s="237"/>
      <c r="R48" s="238"/>
      <c r="S48" s="238"/>
      <c r="T48" s="238" t="str">
        <f t="shared" si="3"/>
        <v>NOT</v>
      </c>
      <c r="U48" s="238" t="str">
        <f t="shared" si="5"/>
        <v>NOT</v>
      </c>
      <c r="V48" s="238" t="str">
        <f t="shared" si="6"/>
        <v>NOT</v>
      </c>
      <c r="W48" s="238"/>
      <c r="X48" s="238" t="str">
        <f t="shared" si="7"/>
        <v/>
      </c>
    </row>
    <row r="49" spans="1:24">
      <c r="A49" s="238"/>
      <c r="B49" s="235"/>
      <c r="C49" s="50"/>
      <c r="D49" s="235"/>
      <c r="E49" s="50"/>
      <c r="F49" s="117"/>
      <c r="G49" s="105"/>
      <c r="H49" s="118"/>
      <c r="I49" s="105"/>
      <c r="J49" s="119"/>
      <c r="K49" s="105"/>
      <c r="L49" s="119"/>
      <c r="M49" s="50"/>
      <c r="N49" s="70">
        <f t="shared" si="4"/>
        <v>0</v>
      </c>
      <c r="P49" s="241"/>
      <c r="Q49" s="237"/>
      <c r="R49" s="238"/>
      <c r="S49" s="238"/>
      <c r="T49" s="238" t="str">
        <f t="shared" si="3"/>
        <v>NOT</v>
      </c>
      <c r="U49" s="238" t="str">
        <f t="shared" si="5"/>
        <v>NOT</v>
      </c>
      <c r="V49" s="238" t="str">
        <f t="shared" si="6"/>
        <v>NOT</v>
      </c>
      <c r="W49" s="238"/>
      <c r="X49" s="238" t="str">
        <f t="shared" si="7"/>
        <v/>
      </c>
    </row>
    <row r="50" spans="1:24">
      <c r="A50" s="238"/>
      <c r="B50" s="235"/>
      <c r="C50" s="50"/>
      <c r="D50" s="235"/>
      <c r="E50" s="50"/>
      <c r="F50" s="117"/>
      <c r="G50" s="105"/>
      <c r="H50" s="118"/>
      <c r="I50" s="105"/>
      <c r="J50" s="119"/>
      <c r="K50" s="105"/>
      <c r="L50" s="119"/>
      <c r="M50" s="50"/>
      <c r="N50" s="70">
        <f t="shared" si="4"/>
        <v>0</v>
      </c>
      <c r="P50" s="241"/>
      <c r="Q50" s="237"/>
      <c r="R50" s="238"/>
      <c r="S50" s="238"/>
      <c r="T50" s="238" t="str">
        <f t="shared" si="3"/>
        <v>NOT</v>
      </c>
      <c r="U50" s="238" t="str">
        <f t="shared" si="5"/>
        <v>NOT</v>
      </c>
      <c r="V50" s="238" t="str">
        <f t="shared" si="6"/>
        <v>NOT</v>
      </c>
      <c r="W50" s="238"/>
      <c r="X50" s="238" t="str">
        <f t="shared" si="7"/>
        <v/>
      </c>
    </row>
    <row r="51" spans="1:24">
      <c r="A51" s="238"/>
      <c r="B51" s="235"/>
      <c r="C51" s="50"/>
      <c r="D51" s="235"/>
      <c r="E51" s="50"/>
      <c r="F51" s="117"/>
      <c r="G51" s="105"/>
      <c r="H51" s="118"/>
      <c r="I51" s="105"/>
      <c r="J51" s="119"/>
      <c r="K51" s="105"/>
      <c r="L51" s="119"/>
      <c r="M51" s="50"/>
      <c r="N51" s="70">
        <f t="shared" si="4"/>
        <v>0</v>
      </c>
      <c r="P51" s="241"/>
      <c r="Q51" s="237"/>
      <c r="R51" s="238"/>
      <c r="S51" s="238"/>
      <c r="T51" s="238" t="str">
        <f t="shared" si="3"/>
        <v>NOT</v>
      </c>
      <c r="U51" s="238" t="str">
        <f t="shared" si="5"/>
        <v>NOT</v>
      </c>
      <c r="V51" s="238" t="str">
        <f t="shared" si="6"/>
        <v>NOT</v>
      </c>
      <c r="W51" s="238"/>
      <c r="X51" s="238" t="str">
        <f t="shared" si="7"/>
        <v/>
      </c>
    </row>
    <row r="52" spans="1:24">
      <c r="A52" s="238"/>
      <c r="B52" s="235"/>
      <c r="C52" s="50"/>
      <c r="D52" s="235"/>
      <c r="E52" s="50"/>
      <c r="F52" s="117"/>
      <c r="G52" s="105"/>
      <c r="H52" s="118"/>
      <c r="I52" s="105"/>
      <c r="J52" s="119"/>
      <c r="K52" s="105"/>
      <c r="L52" s="119"/>
      <c r="M52" s="50"/>
      <c r="N52" s="70">
        <f t="shared" si="4"/>
        <v>0</v>
      </c>
      <c r="P52" s="241"/>
      <c r="Q52" s="237"/>
      <c r="R52" s="238"/>
      <c r="S52" s="238"/>
      <c r="T52" s="238" t="str">
        <f t="shared" si="3"/>
        <v>NOT</v>
      </c>
      <c r="U52" s="238" t="str">
        <f t="shared" si="5"/>
        <v>NOT</v>
      </c>
      <c r="V52" s="238" t="str">
        <f t="shared" si="6"/>
        <v>NOT</v>
      </c>
      <c r="W52" s="238"/>
      <c r="X52" s="238" t="str">
        <f t="shared" si="7"/>
        <v/>
      </c>
    </row>
    <row r="53" spans="1:24">
      <c r="A53" s="238"/>
      <c r="B53" s="235"/>
      <c r="C53" s="50"/>
      <c r="D53" s="235"/>
      <c r="E53" s="50"/>
      <c r="F53" s="117"/>
      <c r="G53" s="105"/>
      <c r="H53" s="118"/>
      <c r="I53" s="105"/>
      <c r="J53" s="119"/>
      <c r="K53" s="105"/>
      <c r="L53" s="119"/>
      <c r="M53" s="50"/>
      <c r="N53" s="70">
        <f t="shared" si="4"/>
        <v>0</v>
      </c>
      <c r="P53" s="241"/>
      <c r="Q53" s="237"/>
      <c r="R53" s="238"/>
      <c r="S53" s="238"/>
      <c r="T53" s="238" t="str">
        <f t="shared" si="3"/>
        <v>NOT</v>
      </c>
      <c r="U53" s="238" t="str">
        <f t="shared" si="5"/>
        <v>NOT</v>
      </c>
      <c r="V53" s="238" t="str">
        <f t="shared" si="6"/>
        <v>NOT</v>
      </c>
      <c r="W53" s="238"/>
      <c r="X53" s="238" t="str">
        <f t="shared" si="7"/>
        <v/>
      </c>
    </row>
    <row r="54" spans="1:24">
      <c r="A54" s="238"/>
      <c r="B54" s="235"/>
      <c r="C54" s="50"/>
      <c r="D54" s="235"/>
      <c r="E54" s="50"/>
      <c r="F54" s="117"/>
      <c r="G54" s="105"/>
      <c r="H54" s="118"/>
      <c r="I54" s="105"/>
      <c r="J54" s="119"/>
      <c r="K54" s="105"/>
      <c r="L54" s="119"/>
      <c r="M54" s="50"/>
      <c r="N54" s="70">
        <f t="shared" si="4"/>
        <v>0</v>
      </c>
      <c r="P54" s="241"/>
      <c r="Q54" s="237"/>
      <c r="R54" s="238"/>
      <c r="S54" s="238"/>
      <c r="T54" s="238" t="str">
        <f t="shared" si="3"/>
        <v>NOT</v>
      </c>
      <c r="U54" s="238" t="str">
        <f t="shared" si="5"/>
        <v>NOT</v>
      </c>
      <c r="V54" s="238" t="str">
        <f t="shared" si="6"/>
        <v>NOT</v>
      </c>
      <c r="W54" s="238"/>
      <c r="X54" s="238" t="str">
        <f t="shared" si="7"/>
        <v/>
      </c>
    </row>
    <row r="55" spans="1:24">
      <c r="A55" s="238"/>
      <c r="B55" s="240"/>
      <c r="C55" s="50"/>
      <c r="D55" s="240"/>
      <c r="E55" s="50"/>
      <c r="F55" s="241"/>
      <c r="H55" s="241"/>
      <c r="J55" s="241"/>
      <c r="L55" s="241"/>
      <c r="M55" s="50"/>
      <c r="N55" s="241"/>
      <c r="P55" s="242"/>
      <c r="Q55" s="237"/>
      <c r="R55" s="238"/>
      <c r="S55" s="238"/>
      <c r="T55" s="238"/>
      <c r="U55" s="238"/>
      <c r="V55" s="238"/>
      <c r="W55" s="238"/>
      <c r="X55" s="238"/>
    </row>
    <row r="56" spans="1:24" ht="27" customHeight="1">
      <c r="A56" s="108">
        <v>6</v>
      </c>
      <c r="B56" s="109" t="s">
        <v>253</v>
      </c>
      <c r="C56" s="110"/>
      <c r="D56" s="109"/>
      <c r="E56" s="110"/>
      <c r="F56" s="395" t="s">
        <v>248</v>
      </c>
      <c r="G56" s="396"/>
      <c r="H56" s="396"/>
      <c r="I56" s="396"/>
      <c r="J56" s="397"/>
      <c r="K56" s="111"/>
      <c r="L56" s="112" t="s">
        <v>233</v>
      </c>
      <c r="M56" s="110"/>
      <c r="N56" s="113">
        <f>SUM(N60:N74)</f>
        <v>0</v>
      </c>
      <c r="O56" s="111"/>
      <c r="P56" s="114">
        <f>IF(N56=0,0%,N56/N$3)</f>
        <v>0</v>
      </c>
      <c r="Q56" s="242"/>
      <c r="R56" s="243"/>
      <c r="S56" s="238" t="e">
        <f>IF(AND(T76=#REF!,#REF!&gt;#REF!),F56,0)</f>
        <v>#REF!</v>
      </c>
      <c r="T56" s="238" t="e">
        <f>IF(AND(T76=#REF!,#REF!&gt;#REF!),F56,0)</f>
        <v>#REF!</v>
      </c>
      <c r="U56" s="238">
        <f>IF('7. Light Project budget summary'!P25&gt;0,('7. Light Project budget summary'!P23+'7. Light Project budget summary'!P21)/'7. Light Project budget summary'!P25,0)</f>
        <v>0</v>
      </c>
      <c r="V56" s="239" t="s">
        <v>254</v>
      </c>
      <c r="W56" s="244" t="s">
        <v>255</v>
      </c>
      <c r="X56" s="245">
        <v>0.7</v>
      </c>
    </row>
    <row r="57" spans="1:24" s="45" customFormat="1" ht="7.5" customHeight="1">
      <c r="B57" s="50"/>
      <c r="C57" s="50"/>
      <c r="D57" s="50"/>
      <c r="E57" s="50"/>
      <c r="F57" s="41"/>
      <c r="G57" s="41"/>
      <c r="H57" s="41"/>
      <c r="I57" s="41"/>
      <c r="J57" s="41"/>
      <c r="K57" s="41"/>
      <c r="L57" s="41"/>
      <c r="M57" s="50"/>
      <c r="N57" s="41"/>
      <c r="O57" s="41"/>
      <c r="P57" s="41"/>
      <c r="Q57" s="41"/>
      <c r="X57" s="238"/>
    </row>
    <row r="58" spans="1:24" ht="3.75" customHeight="1">
      <c r="A58" s="238"/>
      <c r="B58" s="240"/>
      <c r="C58" s="50"/>
      <c r="D58" s="240"/>
      <c r="E58" s="50"/>
      <c r="F58" s="241"/>
      <c r="H58" s="241"/>
      <c r="J58" s="241"/>
      <c r="L58" s="241"/>
      <c r="M58" s="50"/>
      <c r="N58" s="241"/>
      <c r="P58" s="242"/>
      <c r="Q58" s="237"/>
      <c r="R58" s="238"/>
      <c r="S58" s="238"/>
      <c r="T58" s="238"/>
      <c r="U58" s="238"/>
      <c r="V58" s="238"/>
      <c r="W58" s="238"/>
      <c r="X58" s="238"/>
    </row>
    <row r="59" spans="1:24" ht="38.25">
      <c r="A59" s="238"/>
      <c r="B59" s="106" t="s">
        <v>256</v>
      </c>
      <c r="C59" s="50"/>
      <c r="D59" s="106" t="s">
        <v>244</v>
      </c>
      <c r="E59" s="50"/>
      <c r="F59" s="106" t="s">
        <v>245</v>
      </c>
      <c r="H59" s="106" t="s">
        <v>249</v>
      </c>
      <c r="J59" s="106" t="s">
        <v>250</v>
      </c>
      <c r="L59" s="106" t="s">
        <v>251</v>
      </c>
      <c r="M59" s="107"/>
      <c r="N59" s="56" t="s">
        <v>252</v>
      </c>
      <c r="P59" s="241"/>
      <c r="Q59" s="237"/>
      <c r="R59" s="238"/>
      <c r="S59" s="238"/>
      <c r="T59" s="115" t="e">
        <f>IF(AND(T60="NOT",T61="NOT",T62="NOT",T63="NOT",T64="NOT",T65="NOT",T66="NOT",T67="NOT",T68="NOT",T74="NOT",#REF!="NOT"),"NOT",#REF!)</f>
        <v>#REF!</v>
      </c>
      <c r="U59" s="115" t="e">
        <f>IF(AND(U60="NOT",U61="NOT",U62="NOT",U63="NOT",U64="NOT",U65="NOT",U66="NOT",U67="NOT",U68="NOT",U74="NOT",#REF!="NOT"),"NOT",#REF!)</f>
        <v>#REF!</v>
      </c>
      <c r="V59" s="115" t="e">
        <f>IF(AND(V60="NOT",V61="NOT",V62="NOT",V63="NOT",V64="NOT",V65="NOT",V66="NOT",V67="NOT",V68="NOT",V74="NOT",#REF!="NOT"),"NOT",#REF!)</f>
        <v>#REF!</v>
      </c>
      <c r="W59" s="238"/>
      <c r="X59" s="238"/>
    </row>
    <row r="60" spans="1:24">
      <c r="A60" s="238"/>
      <c r="B60" s="235"/>
      <c r="C60" s="50"/>
      <c r="D60" s="235"/>
      <c r="E60" s="50"/>
      <c r="F60" s="117"/>
      <c r="G60" s="105"/>
      <c r="H60" s="118"/>
      <c r="I60" s="105"/>
      <c r="J60" s="119"/>
      <c r="K60" s="105"/>
      <c r="L60" s="119"/>
      <c r="M60" s="50"/>
      <c r="N60" s="70">
        <f t="shared" ref="N60:N74" si="8">TRUNC(J60*L60,2)</f>
        <v>0</v>
      </c>
      <c r="P60" s="241"/>
      <c r="Q60" s="237"/>
      <c r="R60" s="238"/>
      <c r="S60" s="238"/>
      <c r="T60" s="238" t="str">
        <f t="shared" ref="T60:T68" si="9">IF(AND(($N60&gt;0),ISBLANK(B60)),B60,"NOT")</f>
        <v>NOT</v>
      </c>
      <c r="U60" s="238" t="str">
        <f t="shared" ref="U60:U74" si="10">IF(AND(($N60&gt;0),ISBLANK(F60)),F60,"NOT")</f>
        <v>NOT</v>
      </c>
      <c r="V60" s="238" t="str">
        <f t="shared" ref="V60:V74" si="11">IF(AND(($N60&gt;0),ISBLANK(H60)),H60,"NOT")</f>
        <v>NOT</v>
      </c>
      <c r="W60" s="238"/>
      <c r="X60" s="238" t="str">
        <f t="shared" ref="X60:X74" si="12">LEFT(F60,3)</f>
        <v/>
      </c>
    </row>
    <row r="61" spans="1:24">
      <c r="A61" s="238"/>
      <c r="B61" s="235"/>
      <c r="C61" s="50"/>
      <c r="D61" s="235"/>
      <c r="E61" s="50"/>
      <c r="F61" s="117"/>
      <c r="G61" s="105"/>
      <c r="H61" s="118"/>
      <c r="I61" s="105"/>
      <c r="J61" s="119"/>
      <c r="K61" s="105"/>
      <c r="L61" s="119"/>
      <c r="M61" s="50"/>
      <c r="N61" s="70">
        <f t="shared" si="8"/>
        <v>0</v>
      </c>
      <c r="P61" s="241"/>
      <c r="Q61" s="237"/>
      <c r="R61" s="238"/>
      <c r="S61" s="238"/>
      <c r="T61" s="238" t="str">
        <f t="shared" si="9"/>
        <v>NOT</v>
      </c>
      <c r="U61" s="238" t="str">
        <f t="shared" si="10"/>
        <v>NOT</v>
      </c>
      <c r="V61" s="238" t="str">
        <f t="shared" si="11"/>
        <v>NOT</v>
      </c>
      <c r="W61" s="238"/>
      <c r="X61" s="238" t="str">
        <f t="shared" si="12"/>
        <v/>
      </c>
    </row>
    <row r="62" spans="1:24">
      <c r="A62" s="238"/>
      <c r="B62" s="235"/>
      <c r="C62" s="50"/>
      <c r="D62" s="235"/>
      <c r="E62" s="50"/>
      <c r="F62" s="117"/>
      <c r="G62" s="105"/>
      <c r="H62" s="118"/>
      <c r="I62" s="105"/>
      <c r="J62" s="119"/>
      <c r="K62" s="105"/>
      <c r="L62" s="119"/>
      <c r="M62" s="50"/>
      <c r="N62" s="70">
        <f t="shared" si="8"/>
        <v>0</v>
      </c>
      <c r="P62" s="241"/>
      <c r="Q62" s="237"/>
      <c r="R62" s="238"/>
      <c r="S62" s="238"/>
      <c r="T62" s="238" t="str">
        <f t="shared" si="9"/>
        <v>NOT</v>
      </c>
      <c r="U62" s="238" t="str">
        <f t="shared" si="10"/>
        <v>NOT</v>
      </c>
      <c r="V62" s="238" t="str">
        <f t="shared" si="11"/>
        <v>NOT</v>
      </c>
      <c r="W62" s="238"/>
      <c r="X62" s="238" t="str">
        <f t="shared" si="12"/>
        <v/>
      </c>
    </row>
    <row r="63" spans="1:24">
      <c r="A63" s="238"/>
      <c r="B63" s="235"/>
      <c r="C63" s="50"/>
      <c r="D63" s="235"/>
      <c r="E63" s="50"/>
      <c r="F63" s="117"/>
      <c r="G63" s="105"/>
      <c r="H63" s="118"/>
      <c r="I63" s="105"/>
      <c r="J63" s="119"/>
      <c r="K63" s="105"/>
      <c r="L63" s="119"/>
      <c r="M63" s="50"/>
      <c r="N63" s="70">
        <f t="shared" si="8"/>
        <v>0</v>
      </c>
      <c r="P63" s="241"/>
      <c r="Q63" s="237"/>
      <c r="R63" s="238"/>
      <c r="S63" s="238"/>
      <c r="T63" s="238" t="str">
        <f t="shared" si="9"/>
        <v>NOT</v>
      </c>
      <c r="U63" s="238" t="str">
        <f t="shared" si="10"/>
        <v>NOT</v>
      </c>
      <c r="V63" s="238" t="str">
        <f t="shared" si="11"/>
        <v>NOT</v>
      </c>
      <c r="W63" s="238"/>
      <c r="X63" s="238" t="str">
        <f t="shared" si="12"/>
        <v/>
      </c>
    </row>
    <row r="64" spans="1:24">
      <c r="A64" s="238"/>
      <c r="B64" s="235"/>
      <c r="C64" s="50"/>
      <c r="D64" s="235"/>
      <c r="E64" s="50"/>
      <c r="F64" s="117"/>
      <c r="G64" s="105"/>
      <c r="H64" s="118"/>
      <c r="I64" s="105"/>
      <c r="J64" s="119"/>
      <c r="K64" s="105"/>
      <c r="L64" s="119"/>
      <c r="M64" s="50"/>
      <c r="N64" s="70">
        <f t="shared" si="8"/>
        <v>0</v>
      </c>
      <c r="P64" s="241"/>
      <c r="Q64" s="237"/>
      <c r="R64" s="238"/>
      <c r="S64" s="238"/>
      <c r="T64" s="238" t="str">
        <f t="shared" si="9"/>
        <v>NOT</v>
      </c>
      <c r="U64" s="238" t="str">
        <f t="shared" si="10"/>
        <v>NOT</v>
      </c>
      <c r="V64" s="238" t="str">
        <f t="shared" si="11"/>
        <v>NOT</v>
      </c>
      <c r="W64" s="238"/>
      <c r="X64" s="238" t="str">
        <f t="shared" si="12"/>
        <v/>
      </c>
    </row>
    <row r="65" spans="1:24">
      <c r="A65" s="238"/>
      <c r="B65" s="235"/>
      <c r="C65" s="50"/>
      <c r="D65" s="235"/>
      <c r="E65" s="50"/>
      <c r="F65" s="117"/>
      <c r="G65" s="105"/>
      <c r="H65" s="118"/>
      <c r="I65" s="105"/>
      <c r="J65" s="119"/>
      <c r="K65" s="105"/>
      <c r="L65" s="119"/>
      <c r="M65" s="50"/>
      <c r="N65" s="70">
        <f t="shared" si="8"/>
        <v>0</v>
      </c>
      <c r="P65" s="241"/>
      <c r="Q65" s="237"/>
      <c r="R65" s="238"/>
      <c r="S65" s="238"/>
      <c r="T65" s="238" t="str">
        <f t="shared" si="9"/>
        <v>NOT</v>
      </c>
      <c r="U65" s="238" t="str">
        <f t="shared" si="10"/>
        <v>NOT</v>
      </c>
      <c r="V65" s="238" t="str">
        <f t="shared" si="11"/>
        <v>NOT</v>
      </c>
      <c r="W65" s="238"/>
      <c r="X65" s="238" t="str">
        <f t="shared" si="12"/>
        <v/>
      </c>
    </row>
    <row r="66" spans="1:24">
      <c r="A66" s="238"/>
      <c r="B66" s="235"/>
      <c r="C66" s="50"/>
      <c r="D66" s="235"/>
      <c r="E66" s="50"/>
      <c r="F66" s="117"/>
      <c r="G66" s="105"/>
      <c r="H66" s="118"/>
      <c r="I66" s="105"/>
      <c r="J66" s="119"/>
      <c r="K66" s="105"/>
      <c r="L66" s="119"/>
      <c r="M66" s="50"/>
      <c r="N66" s="70">
        <f t="shared" si="8"/>
        <v>0</v>
      </c>
      <c r="P66" s="241"/>
      <c r="Q66" s="237"/>
      <c r="R66" s="238"/>
      <c r="S66" s="238"/>
      <c r="T66" s="238" t="str">
        <f t="shared" si="9"/>
        <v>NOT</v>
      </c>
      <c r="U66" s="238" t="str">
        <f t="shared" si="10"/>
        <v>NOT</v>
      </c>
      <c r="V66" s="238" t="str">
        <f t="shared" si="11"/>
        <v>NOT</v>
      </c>
      <c r="W66" s="238"/>
      <c r="X66" s="238" t="str">
        <f t="shared" si="12"/>
        <v/>
      </c>
    </row>
    <row r="67" spans="1:24">
      <c r="A67" s="238"/>
      <c r="B67" s="235"/>
      <c r="C67" s="50"/>
      <c r="D67" s="235"/>
      <c r="E67" s="50"/>
      <c r="F67" s="117"/>
      <c r="G67" s="105"/>
      <c r="H67" s="118"/>
      <c r="I67" s="105"/>
      <c r="J67" s="119"/>
      <c r="K67" s="105"/>
      <c r="L67" s="119"/>
      <c r="M67" s="50"/>
      <c r="N67" s="70">
        <f t="shared" si="8"/>
        <v>0</v>
      </c>
      <c r="P67" s="241"/>
      <c r="Q67" s="237"/>
      <c r="R67" s="238"/>
      <c r="S67" s="238"/>
      <c r="T67" s="238" t="str">
        <f t="shared" si="9"/>
        <v>NOT</v>
      </c>
      <c r="U67" s="238" t="str">
        <f t="shared" si="10"/>
        <v>NOT</v>
      </c>
      <c r="V67" s="238" t="str">
        <f t="shared" si="11"/>
        <v>NOT</v>
      </c>
      <c r="W67" s="238"/>
      <c r="X67" s="238" t="str">
        <f t="shared" si="12"/>
        <v/>
      </c>
    </row>
    <row r="68" spans="1:24">
      <c r="A68" s="238"/>
      <c r="B68" s="235"/>
      <c r="C68" s="50"/>
      <c r="D68" s="235"/>
      <c r="E68" s="50"/>
      <c r="F68" s="117"/>
      <c r="G68" s="105"/>
      <c r="H68" s="118"/>
      <c r="I68" s="105"/>
      <c r="J68" s="119"/>
      <c r="K68" s="105"/>
      <c r="L68" s="119"/>
      <c r="M68" s="50"/>
      <c r="N68" s="70">
        <f t="shared" si="8"/>
        <v>0</v>
      </c>
      <c r="P68" s="241"/>
      <c r="Q68" s="237"/>
      <c r="R68" s="238"/>
      <c r="S68" s="238"/>
      <c r="T68" s="238" t="str">
        <f t="shared" si="9"/>
        <v>NOT</v>
      </c>
      <c r="U68" s="238" t="str">
        <f t="shared" si="10"/>
        <v>NOT</v>
      </c>
      <c r="V68" s="238" t="str">
        <f t="shared" si="11"/>
        <v>NOT</v>
      </c>
      <c r="W68" s="238"/>
      <c r="X68" s="238" t="str">
        <f t="shared" si="12"/>
        <v/>
      </c>
    </row>
    <row r="69" spans="1:24">
      <c r="A69" s="238"/>
      <c r="B69" s="235"/>
      <c r="C69" s="50"/>
      <c r="D69" s="235"/>
      <c r="E69" s="50"/>
      <c r="F69" s="117"/>
      <c r="G69" s="105"/>
      <c r="H69" s="118"/>
      <c r="I69" s="105"/>
      <c r="J69" s="119"/>
      <c r="K69" s="105"/>
      <c r="L69" s="119"/>
      <c r="M69" s="50"/>
      <c r="N69" s="70">
        <f t="shared" si="8"/>
        <v>0</v>
      </c>
      <c r="P69" s="241"/>
      <c r="Q69" s="237"/>
      <c r="R69" s="238"/>
      <c r="S69" s="238"/>
      <c r="T69" s="238"/>
      <c r="U69" s="238"/>
      <c r="V69" s="238"/>
      <c r="W69" s="238"/>
      <c r="X69" s="238"/>
    </row>
    <row r="70" spans="1:24">
      <c r="A70" s="238"/>
      <c r="B70" s="235"/>
      <c r="C70" s="50"/>
      <c r="D70" s="235"/>
      <c r="E70" s="50"/>
      <c r="F70" s="117"/>
      <c r="G70" s="105"/>
      <c r="H70" s="118"/>
      <c r="I70" s="105"/>
      <c r="J70" s="119"/>
      <c r="K70" s="105"/>
      <c r="L70" s="119"/>
      <c r="M70" s="50"/>
      <c r="N70" s="70">
        <f t="shared" si="8"/>
        <v>0</v>
      </c>
      <c r="P70" s="241"/>
      <c r="Q70" s="237"/>
      <c r="R70" s="238"/>
      <c r="S70" s="238"/>
      <c r="T70" s="238"/>
      <c r="U70" s="238"/>
      <c r="V70" s="238"/>
      <c r="W70" s="238"/>
      <c r="X70" s="238"/>
    </row>
    <row r="71" spans="1:24">
      <c r="A71" s="238"/>
      <c r="B71" s="235"/>
      <c r="C71" s="50"/>
      <c r="D71" s="235"/>
      <c r="E71" s="50"/>
      <c r="F71" s="117"/>
      <c r="G71" s="105"/>
      <c r="H71" s="118"/>
      <c r="I71" s="105"/>
      <c r="J71" s="119"/>
      <c r="K71" s="105"/>
      <c r="L71" s="119"/>
      <c r="M71" s="50"/>
      <c r="N71" s="70">
        <f t="shared" si="8"/>
        <v>0</v>
      </c>
      <c r="P71" s="241"/>
      <c r="Q71" s="237"/>
      <c r="R71" s="238"/>
      <c r="S71" s="238"/>
      <c r="T71" s="238"/>
      <c r="U71" s="238"/>
      <c r="V71" s="238"/>
      <c r="W71" s="238"/>
      <c r="X71" s="238"/>
    </row>
    <row r="72" spans="1:24">
      <c r="A72" s="238"/>
      <c r="B72" s="235"/>
      <c r="C72" s="50"/>
      <c r="D72" s="235"/>
      <c r="E72" s="50"/>
      <c r="F72" s="117"/>
      <c r="G72" s="105"/>
      <c r="H72" s="118"/>
      <c r="I72" s="105"/>
      <c r="J72" s="119"/>
      <c r="K72" s="105"/>
      <c r="L72" s="119"/>
      <c r="M72" s="50"/>
      <c r="N72" s="70">
        <f t="shared" si="8"/>
        <v>0</v>
      </c>
      <c r="P72" s="241"/>
      <c r="Q72" s="237"/>
      <c r="R72" s="238"/>
      <c r="S72" s="238"/>
      <c r="T72" s="238"/>
      <c r="U72" s="238"/>
      <c r="V72" s="238"/>
      <c r="W72" s="238"/>
      <c r="X72" s="238"/>
    </row>
    <row r="73" spans="1:24">
      <c r="A73" s="238"/>
      <c r="B73" s="235"/>
      <c r="C73" s="50"/>
      <c r="D73" s="235"/>
      <c r="E73" s="50"/>
      <c r="F73" s="117"/>
      <c r="G73" s="105"/>
      <c r="H73" s="118"/>
      <c r="I73" s="105"/>
      <c r="J73" s="119"/>
      <c r="K73" s="105"/>
      <c r="L73" s="119"/>
      <c r="M73" s="50"/>
      <c r="N73" s="70">
        <f t="shared" si="8"/>
        <v>0</v>
      </c>
      <c r="P73" s="241"/>
      <c r="Q73" s="237"/>
      <c r="R73" s="238"/>
      <c r="S73" s="238"/>
      <c r="T73" s="238"/>
      <c r="U73" s="238"/>
      <c r="V73" s="238"/>
      <c r="W73" s="238"/>
      <c r="X73" s="238"/>
    </row>
    <row r="74" spans="1:24">
      <c r="A74" s="238"/>
      <c r="B74" s="235"/>
      <c r="C74" s="50"/>
      <c r="D74" s="235"/>
      <c r="E74" s="50"/>
      <c r="F74" s="117"/>
      <c r="G74" s="105"/>
      <c r="H74" s="118"/>
      <c r="I74" s="105"/>
      <c r="J74" s="119"/>
      <c r="K74" s="105"/>
      <c r="L74" s="119"/>
      <c r="M74" s="50"/>
      <c r="N74" s="70">
        <f t="shared" si="8"/>
        <v>0</v>
      </c>
      <c r="P74" s="241"/>
      <c r="Q74" s="237"/>
      <c r="R74" s="238"/>
      <c r="S74" s="238"/>
      <c r="T74" s="238" t="str">
        <f>IF(AND(($N74&gt;0),ISBLANK(B74)),B74,"NOT")</f>
        <v>NOT</v>
      </c>
      <c r="U74" s="238" t="str">
        <f t="shared" si="10"/>
        <v>NOT</v>
      </c>
      <c r="V74" s="238" t="str">
        <f t="shared" si="11"/>
        <v>NOT</v>
      </c>
      <c r="W74" s="238"/>
      <c r="X74" s="238" t="str">
        <f t="shared" si="12"/>
        <v/>
      </c>
    </row>
    <row r="75" spans="1:24">
      <c r="A75" s="238"/>
      <c r="B75" s="240"/>
      <c r="C75" s="50"/>
      <c r="D75" s="240"/>
      <c r="E75" s="50"/>
      <c r="F75" s="241"/>
      <c r="H75" s="241"/>
      <c r="J75" s="241"/>
      <c r="L75" s="241"/>
      <c r="M75" s="50"/>
      <c r="N75" s="241"/>
      <c r="P75" s="242"/>
      <c r="Q75" s="237"/>
      <c r="R75" s="238"/>
      <c r="S75" s="238"/>
      <c r="T75" s="238"/>
      <c r="U75" s="238"/>
      <c r="V75" s="238"/>
      <c r="W75" s="238"/>
      <c r="X75" s="238"/>
    </row>
    <row r="76" spans="1:24">
      <c r="A76" s="238"/>
      <c r="B76" s="240"/>
      <c r="C76" s="50"/>
      <c r="D76" s="240"/>
      <c r="E76" s="50"/>
      <c r="F76" s="241"/>
      <c r="H76" s="241"/>
      <c r="J76" s="241"/>
      <c r="L76" s="241"/>
      <c r="M76" s="50"/>
      <c r="N76" s="241"/>
      <c r="P76" s="242"/>
      <c r="Q76" s="237"/>
      <c r="R76" s="238"/>
      <c r="S76" s="238"/>
      <c r="T76" s="246" t="str">
        <f>LEFT('1. General Data'!E25,5)</f>
        <v>Error</v>
      </c>
      <c r="U76" s="239">
        <f>IF('7. Light Project budget summary'!P25&gt;0,'7. Light Project budget summary'!P23/'7. Light Project budget summary'!P25,0)</f>
        <v>0</v>
      </c>
      <c r="V76" s="239" t="s">
        <v>257</v>
      </c>
      <c r="W76" s="244" t="s">
        <v>258</v>
      </c>
      <c r="X76" s="245">
        <v>0.5</v>
      </c>
    </row>
    <row r="77" spans="1:24" ht="40.5" customHeight="1">
      <c r="A77" s="108">
        <v>7</v>
      </c>
      <c r="B77" s="109" t="s">
        <v>259</v>
      </c>
      <c r="C77" s="110"/>
      <c r="D77" s="109"/>
      <c r="E77" s="110"/>
      <c r="F77" s="392" t="str">
        <f>IF(N77&gt;N3*0.1,"Infrastructure and works costs are not allowed to be above 10% of total project costs","Infrastructure and works costs OK")</f>
        <v>Infrastructure and works costs OK</v>
      </c>
      <c r="G77" s="393"/>
      <c r="H77" s="393"/>
      <c r="I77" s="393"/>
      <c r="J77" s="394"/>
      <c r="K77" s="111"/>
      <c r="L77" s="112" t="s">
        <v>233</v>
      </c>
      <c r="M77" s="110"/>
      <c r="N77" s="113">
        <f>SUM(N82:N91)</f>
        <v>0</v>
      </c>
      <c r="O77" s="111"/>
      <c r="P77" s="114">
        <f>IF(N77=0,0%,N77/N$3)</f>
        <v>0</v>
      </c>
      <c r="Q77" s="242"/>
      <c r="R77" s="243"/>
      <c r="S77" s="246" t="e">
        <f>IF(T76=#REF!,IF(#REF!&gt;#REF!,F77,0),IF(AND(OR(T76=W77,T76=#REF!,T76=W78),P77&gt;X77),F77,0))</f>
        <v>#REF!</v>
      </c>
      <c r="T77" s="246">
        <f>IF(AND(T76=W76,U76&lt;X76),H77,0)</f>
        <v>0</v>
      </c>
      <c r="U77" s="239">
        <f>IF('7. Light Project budget summary'!P25&gt;0,'7. Light Project budget summary'!P23/'7. Light Project budget summary'!P25,0)</f>
        <v>0</v>
      </c>
      <c r="V77" s="239" t="s">
        <v>260</v>
      </c>
      <c r="W77" s="244" t="s">
        <v>261</v>
      </c>
      <c r="X77" s="245">
        <v>0.7</v>
      </c>
    </row>
    <row r="78" spans="1:24" s="45" customFormat="1" ht="7.5" customHeight="1">
      <c r="B78" s="50"/>
      <c r="C78" s="50"/>
      <c r="D78" s="50"/>
      <c r="E78" s="50"/>
      <c r="F78" s="41"/>
      <c r="G78" s="41"/>
      <c r="H78" s="41"/>
      <c r="I78" s="41"/>
      <c r="J78" s="41"/>
      <c r="K78" s="41"/>
      <c r="L78" s="41"/>
      <c r="M78" s="50"/>
      <c r="N78" s="41"/>
      <c r="O78" s="41"/>
      <c r="P78" s="41"/>
      <c r="Q78" s="41"/>
      <c r="U78" s="239">
        <f>IF('7. Light Project budget summary'!P25&gt;0,'7. Light Project budget summary'!P23/'7. Light Project budget summary'!P25,0)</f>
        <v>0</v>
      </c>
      <c r="V78" s="239" t="s">
        <v>260</v>
      </c>
      <c r="W78" s="244" t="s">
        <v>262</v>
      </c>
      <c r="X78" s="245">
        <v>0.7</v>
      </c>
    </row>
    <row r="79" spans="1:24" s="45" customFormat="1" ht="3" customHeight="1">
      <c r="B79" s="50"/>
      <c r="C79" s="50"/>
      <c r="D79" s="50"/>
      <c r="E79" s="50"/>
      <c r="F79" s="41"/>
      <c r="G79" s="41"/>
      <c r="H79" s="41"/>
      <c r="I79" s="41"/>
      <c r="J79" s="41"/>
      <c r="K79" s="41"/>
      <c r="L79" s="41"/>
      <c r="M79" s="50"/>
      <c r="N79" s="41"/>
      <c r="O79" s="41"/>
      <c r="P79" s="41"/>
      <c r="Q79" s="41"/>
      <c r="X79" s="238"/>
    </row>
    <row r="80" spans="1:24" ht="3.75" customHeight="1">
      <c r="A80" s="238"/>
      <c r="B80" s="240"/>
      <c r="C80" s="50"/>
      <c r="D80" s="240"/>
      <c r="E80" s="50"/>
      <c r="F80" s="241"/>
      <c r="H80" s="241"/>
      <c r="J80" s="241"/>
      <c r="L80" s="241"/>
      <c r="M80" s="50"/>
      <c r="N80" s="241"/>
      <c r="P80" s="242"/>
      <c r="Q80" s="237"/>
      <c r="R80" s="238"/>
      <c r="S80" s="238"/>
      <c r="T80" s="238"/>
      <c r="U80" s="238"/>
      <c r="V80" s="238"/>
      <c r="W80" s="238"/>
      <c r="X80" s="238"/>
    </row>
    <row r="81" spans="1:24" ht="36.75" customHeight="1">
      <c r="A81" s="238"/>
      <c r="B81" s="106" t="s">
        <v>243</v>
      </c>
      <c r="C81" s="50"/>
      <c r="D81" s="106" t="s">
        <v>263</v>
      </c>
      <c r="E81" s="50"/>
      <c r="F81" s="106" t="s">
        <v>245</v>
      </c>
      <c r="H81" s="106" t="s">
        <v>249</v>
      </c>
      <c r="J81" s="106" t="s">
        <v>250</v>
      </c>
      <c r="L81" s="106" t="s">
        <v>251</v>
      </c>
      <c r="M81" s="107"/>
      <c r="N81" s="56" t="s">
        <v>252</v>
      </c>
      <c r="P81" s="241"/>
      <c r="Q81" s="237"/>
      <c r="R81" s="238"/>
      <c r="S81" s="238"/>
      <c r="T81" s="115" t="e">
        <f>IF(AND(T82="NOT",T83="NOT",T84="NOT",T85="NOT",T86="NOT",T87="NOT",T88="NOT",T89="NOT",T90="NOT",T91="NOT",#REF!="NOT"),"NOT",#REF!)</f>
        <v>#REF!</v>
      </c>
      <c r="U81" s="115" t="e">
        <f>IF(AND(U82="NOT",U83="NOT",U84="NOT",U85="NOT",U86="NOT",U87="NOT",U88="NOT",U89="NOT",U90="NOT",U91="NOT",#REF!="NOT"),"NOT",#REF!)</f>
        <v>#REF!</v>
      </c>
      <c r="V81" s="115" t="e">
        <f>IF(AND(V82="NOT",V83="NOT",V84="NOT",V85="NOT",V86="NOT",V87="NOT",V88="NOT",V89="NOT",V90="NOT",V91="NOT",#REF!="NOT"),"NOT",#REF!)</f>
        <v>#REF!</v>
      </c>
      <c r="W81" s="238"/>
      <c r="X81" s="238"/>
    </row>
    <row r="82" spans="1:24">
      <c r="A82" s="238"/>
      <c r="B82" s="235"/>
      <c r="C82" s="50"/>
      <c r="D82" s="235"/>
      <c r="E82" s="50"/>
      <c r="F82" s="117"/>
      <c r="G82" s="105"/>
      <c r="H82" s="118"/>
      <c r="I82" s="105"/>
      <c r="J82" s="119"/>
      <c r="K82" s="105"/>
      <c r="L82" s="119"/>
      <c r="M82" s="50"/>
      <c r="N82" s="70">
        <f>TRUNC(J82*L82,2)</f>
        <v>0</v>
      </c>
      <c r="P82" s="241"/>
      <c r="Q82" s="237"/>
      <c r="R82" s="238"/>
      <c r="S82" s="238"/>
      <c r="T82" s="238" t="str">
        <f t="shared" ref="T82:T91" si="13">IF(AND(($N82&gt;0),ISBLANK(B82)),B82,"NOT")</f>
        <v>NOT</v>
      </c>
      <c r="U82" s="238" t="str">
        <f t="shared" ref="U82:U91" si="14">IF(AND(($N82&gt;0),ISBLANK(F82)),F82,"NOT")</f>
        <v>NOT</v>
      </c>
      <c r="V82" s="238" t="str">
        <f t="shared" ref="V82:V91" si="15">IF(AND(($N82&gt;0),ISBLANK(H82)),H82,"NOT")</f>
        <v>NOT</v>
      </c>
      <c r="W82" s="238"/>
      <c r="X82" s="238" t="str">
        <f t="shared" ref="X82:X91" si="16">LEFT(F82,3)</f>
        <v/>
      </c>
    </row>
    <row r="83" spans="1:24">
      <c r="A83" s="238"/>
      <c r="B83" s="235"/>
      <c r="C83" s="50"/>
      <c r="D83" s="235"/>
      <c r="E83" s="50"/>
      <c r="F83" s="117"/>
      <c r="G83" s="105"/>
      <c r="H83" s="118"/>
      <c r="I83" s="105"/>
      <c r="J83" s="119"/>
      <c r="K83" s="105"/>
      <c r="L83" s="119"/>
      <c r="M83" s="50"/>
      <c r="N83" s="70">
        <f t="shared" ref="N83:N91" si="17">TRUNC(J83*L83,2)</f>
        <v>0</v>
      </c>
      <c r="P83" s="241"/>
      <c r="Q83" s="237"/>
      <c r="R83" s="238"/>
      <c r="S83" s="238"/>
      <c r="T83" s="238" t="str">
        <f t="shared" si="13"/>
        <v>NOT</v>
      </c>
      <c r="U83" s="238" t="str">
        <f t="shared" si="14"/>
        <v>NOT</v>
      </c>
      <c r="V83" s="238" t="str">
        <f t="shared" si="15"/>
        <v>NOT</v>
      </c>
      <c r="W83" s="238"/>
      <c r="X83" s="238" t="str">
        <f t="shared" si="16"/>
        <v/>
      </c>
    </row>
    <row r="84" spans="1:24">
      <c r="A84" s="238"/>
      <c r="B84" s="235"/>
      <c r="C84" s="50"/>
      <c r="D84" s="235"/>
      <c r="E84" s="50"/>
      <c r="F84" s="117"/>
      <c r="G84" s="105"/>
      <c r="H84" s="118"/>
      <c r="I84" s="105"/>
      <c r="J84" s="119"/>
      <c r="K84" s="105"/>
      <c r="L84" s="119"/>
      <c r="M84" s="50"/>
      <c r="N84" s="70">
        <f t="shared" si="17"/>
        <v>0</v>
      </c>
      <c r="P84" s="241"/>
      <c r="Q84" s="237"/>
      <c r="R84" s="238"/>
      <c r="S84" s="238"/>
      <c r="T84" s="238" t="str">
        <f t="shared" si="13"/>
        <v>NOT</v>
      </c>
      <c r="U84" s="238" t="str">
        <f t="shared" si="14"/>
        <v>NOT</v>
      </c>
      <c r="V84" s="238" t="str">
        <f t="shared" si="15"/>
        <v>NOT</v>
      </c>
      <c r="W84" s="238"/>
      <c r="X84" s="238" t="str">
        <f t="shared" si="16"/>
        <v/>
      </c>
    </row>
    <row r="85" spans="1:24">
      <c r="A85" s="238"/>
      <c r="B85" s="235"/>
      <c r="C85" s="50"/>
      <c r="D85" s="235"/>
      <c r="E85" s="50"/>
      <c r="F85" s="117"/>
      <c r="G85" s="105"/>
      <c r="H85" s="118"/>
      <c r="I85" s="105"/>
      <c r="J85" s="119"/>
      <c r="K85" s="105"/>
      <c r="L85" s="119"/>
      <c r="M85" s="50"/>
      <c r="N85" s="70">
        <f t="shared" si="17"/>
        <v>0</v>
      </c>
      <c r="P85" s="241"/>
      <c r="Q85" s="237"/>
      <c r="R85" s="238"/>
      <c r="S85" s="238"/>
      <c r="T85" s="238" t="str">
        <f t="shared" si="13"/>
        <v>NOT</v>
      </c>
      <c r="U85" s="238" t="str">
        <f t="shared" si="14"/>
        <v>NOT</v>
      </c>
      <c r="V85" s="238" t="str">
        <f t="shared" si="15"/>
        <v>NOT</v>
      </c>
      <c r="W85" s="238"/>
      <c r="X85" s="238" t="str">
        <f t="shared" si="16"/>
        <v/>
      </c>
    </row>
    <row r="86" spans="1:24">
      <c r="A86" s="238"/>
      <c r="B86" s="235"/>
      <c r="C86" s="50"/>
      <c r="D86" s="235"/>
      <c r="E86" s="50"/>
      <c r="F86" s="117"/>
      <c r="G86" s="105"/>
      <c r="H86" s="118"/>
      <c r="I86" s="105"/>
      <c r="J86" s="119"/>
      <c r="K86" s="105"/>
      <c r="L86" s="119"/>
      <c r="M86" s="50"/>
      <c r="N86" s="70">
        <f t="shared" si="17"/>
        <v>0</v>
      </c>
      <c r="P86" s="241"/>
      <c r="Q86" s="237"/>
      <c r="R86" s="238"/>
      <c r="S86" s="238"/>
      <c r="T86" s="238" t="str">
        <f t="shared" si="13"/>
        <v>NOT</v>
      </c>
      <c r="U86" s="238" t="str">
        <f t="shared" si="14"/>
        <v>NOT</v>
      </c>
      <c r="V86" s="238" t="str">
        <f t="shared" si="15"/>
        <v>NOT</v>
      </c>
      <c r="W86" s="238"/>
      <c r="X86" s="238" t="str">
        <f t="shared" si="16"/>
        <v/>
      </c>
    </row>
    <row r="87" spans="1:24">
      <c r="A87" s="238"/>
      <c r="B87" s="235"/>
      <c r="C87" s="50"/>
      <c r="D87" s="235"/>
      <c r="E87" s="50"/>
      <c r="F87" s="117"/>
      <c r="G87" s="105"/>
      <c r="H87" s="118"/>
      <c r="I87" s="105"/>
      <c r="J87" s="119"/>
      <c r="K87" s="105"/>
      <c r="L87" s="119"/>
      <c r="M87" s="50"/>
      <c r="N87" s="70">
        <f t="shared" si="17"/>
        <v>0</v>
      </c>
      <c r="P87" s="241"/>
      <c r="Q87" s="237"/>
      <c r="R87" s="238"/>
      <c r="S87" s="238"/>
      <c r="T87" s="238" t="str">
        <f t="shared" si="13"/>
        <v>NOT</v>
      </c>
      <c r="U87" s="238" t="str">
        <f t="shared" si="14"/>
        <v>NOT</v>
      </c>
      <c r="V87" s="238" t="str">
        <f t="shared" si="15"/>
        <v>NOT</v>
      </c>
      <c r="W87" s="238"/>
      <c r="X87" s="238" t="str">
        <f t="shared" si="16"/>
        <v/>
      </c>
    </row>
    <row r="88" spans="1:24">
      <c r="A88" s="238"/>
      <c r="B88" s="235"/>
      <c r="C88" s="50"/>
      <c r="D88" s="235"/>
      <c r="E88" s="50"/>
      <c r="F88" s="117"/>
      <c r="G88" s="105"/>
      <c r="H88" s="118"/>
      <c r="I88" s="105"/>
      <c r="J88" s="119"/>
      <c r="K88" s="105"/>
      <c r="L88" s="119"/>
      <c r="M88" s="50"/>
      <c r="N88" s="70">
        <f t="shared" si="17"/>
        <v>0</v>
      </c>
      <c r="P88" s="241"/>
      <c r="Q88" s="237"/>
      <c r="R88" s="238"/>
      <c r="S88" s="238"/>
      <c r="T88" s="238" t="str">
        <f t="shared" si="13"/>
        <v>NOT</v>
      </c>
      <c r="U88" s="238" t="str">
        <f t="shared" si="14"/>
        <v>NOT</v>
      </c>
      <c r="V88" s="238" t="str">
        <f t="shared" si="15"/>
        <v>NOT</v>
      </c>
      <c r="W88" s="238"/>
      <c r="X88" s="238" t="str">
        <f t="shared" si="16"/>
        <v/>
      </c>
    </row>
    <row r="89" spans="1:24">
      <c r="A89" s="238"/>
      <c r="B89" s="235"/>
      <c r="C89" s="50"/>
      <c r="D89" s="235"/>
      <c r="E89" s="50"/>
      <c r="F89" s="117"/>
      <c r="G89" s="105"/>
      <c r="H89" s="118"/>
      <c r="I89" s="105"/>
      <c r="J89" s="119"/>
      <c r="K89" s="105"/>
      <c r="L89" s="119"/>
      <c r="M89" s="50"/>
      <c r="N89" s="70">
        <f t="shared" si="17"/>
        <v>0</v>
      </c>
      <c r="P89" s="241"/>
      <c r="Q89" s="237"/>
      <c r="R89" s="238"/>
      <c r="S89" s="238"/>
      <c r="T89" s="238" t="str">
        <f t="shared" si="13"/>
        <v>NOT</v>
      </c>
      <c r="U89" s="238" t="str">
        <f t="shared" si="14"/>
        <v>NOT</v>
      </c>
      <c r="V89" s="238" t="str">
        <f t="shared" si="15"/>
        <v>NOT</v>
      </c>
      <c r="W89" s="238"/>
      <c r="X89" s="238" t="str">
        <f t="shared" si="16"/>
        <v/>
      </c>
    </row>
    <row r="90" spans="1:24">
      <c r="A90" s="238"/>
      <c r="B90" s="235"/>
      <c r="C90" s="50"/>
      <c r="D90" s="235"/>
      <c r="E90" s="50"/>
      <c r="F90" s="117"/>
      <c r="G90" s="105"/>
      <c r="H90" s="118"/>
      <c r="I90" s="105"/>
      <c r="J90" s="119"/>
      <c r="K90" s="105"/>
      <c r="L90" s="119"/>
      <c r="M90" s="50"/>
      <c r="N90" s="70">
        <f t="shared" si="17"/>
        <v>0</v>
      </c>
      <c r="P90" s="241"/>
      <c r="Q90" s="237"/>
      <c r="R90" s="238"/>
      <c r="S90" s="238"/>
      <c r="T90" s="238" t="str">
        <f t="shared" si="13"/>
        <v>NOT</v>
      </c>
      <c r="U90" s="238" t="str">
        <f t="shared" si="14"/>
        <v>NOT</v>
      </c>
      <c r="V90" s="238" t="str">
        <f t="shared" si="15"/>
        <v>NOT</v>
      </c>
      <c r="W90" s="238"/>
      <c r="X90" s="238" t="str">
        <f t="shared" si="16"/>
        <v/>
      </c>
    </row>
    <row r="91" spans="1:24">
      <c r="A91" s="238"/>
      <c r="B91" s="235"/>
      <c r="C91" s="50"/>
      <c r="D91" s="235"/>
      <c r="E91" s="50"/>
      <c r="F91" s="117"/>
      <c r="G91" s="105"/>
      <c r="H91" s="118"/>
      <c r="I91" s="105"/>
      <c r="J91" s="119"/>
      <c r="K91" s="105"/>
      <c r="L91" s="119"/>
      <c r="M91" s="50"/>
      <c r="N91" s="70">
        <f t="shared" si="17"/>
        <v>0</v>
      </c>
      <c r="P91" s="241"/>
      <c r="Q91" s="237"/>
      <c r="R91" s="238"/>
      <c r="S91" s="238"/>
      <c r="T91" s="238" t="str">
        <f t="shared" si="13"/>
        <v>NOT</v>
      </c>
      <c r="U91" s="238" t="str">
        <f t="shared" si="14"/>
        <v>NOT</v>
      </c>
      <c r="V91" s="238" t="str">
        <f t="shared" si="15"/>
        <v>NOT</v>
      </c>
      <c r="W91" s="238"/>
      <c r="X91" s="238" t="str">
        <f t="shared" si="16"/>
        <v/>
      </c>
    </row>
    <row r="92" spans="1:24">
      <c r="A92" s="238"/>
      <c r="B92" s="240"/>
      <c r="C92" s="50"/>
      <c r="D92" s="240"/>
      <c r="E92" s="50"/>
      <c r="F92" s="241"/>
      <c r="H92" s="241"/>
      <c r="J92" s="241"/>
      <c r="L92" s="241"/>
      <c r="M92" s="50"/>
      <c r="N92" s="241"/>
      <c r="P92" s="242"/>
      <c r="Q92" s="237"/>
      <c r="R92" s="238"/>
      <c r="S92" s="238"/>
      <c r="T92" s="238"/>
      <c r="U92" s="238"/>
      <c r="V92" s="238"/>
      <c r="W92" s="238"/>
      <c r="X92" s="238"/>
    </row>
    <row r="93" spans="1:24" ht="18" customHeight="1">
      <c r="A93" s="249"/>
      <c r="B93" s="250"/>
      <c r="C93" s="120"/>
      <c r="D93" s="250"/>
      <c r="E93" s="120"/>
      <c r="F93" s="251"/>
      <c r="G93" s="121"/>
      <c r="H93" s="251"/>
      <c r="I93" s="121"/>
      <c r="J93" s="251"/>
      <c r="K93" s="121"/>
      <c r="L93" s="251"/>
      <c r="M93" s="120"/>
      <c r="N93" s="251"/>
      <c r="O93" s="121"/>
      <c r="P93" s="252"/>
      <c r="Q93" s="237"/>
      <c r="R93" s="238"/>
      <c r="S93" s="238"/>
      <c r="T93" s="238"/>
      <c r="U93" s="238"/>
      <c r="V93" s="238"/>
      <c r="W93" s="238"/>
      <c r="X93" s="238"/>
    </row>
    <row r="94" spans="1:24" hidden="1">
      <c r="A94" s="238"/>
      <c r="B94" s="237"/>
      <c r="D94" s="237"/>
      <c r="F94" s="237"/>
      <c r="H94" s="237"/>
      <c r="J94" s="237"/>
      <c r="L94" s="237"/>
      <c r="N94" s="237"/>
      <c r="P94" s="237"/>
      <c r="Q94" s="237"/>
      <c r="R94" s="238"/>
      <c r="S94" s="238"/>
      <c r="T94" s="238"/>
      <c r="U94" s="238"/>
      <c r="V94" s="238"/>
      <c r="W94" s="238"/>
      <c r="X94" s="238"/>
    </row>
    <row r="95" spans="1:24" hidden="1">
      <c r="A95" s="238"/>
      <c r="B95" s="237"/>
      <c r="C95" s="237" t="str">
        <f>LEFT(F95,3)</f>
        <v xml:space="preserve">1. </v>
      </c>
      <c r="D95" s="237"/>
      <c r="E95" s="237" t="str">
        <f>LEFT(H95,3)</f>
        <v/>
      </c>
      <c r="F95" s="253" t="str">
        <f>CONCATENATE('4. Light Project Activities'!A18," ",'4. Light Project Activities'!B18)</f>
        <v>1. Project management</v>
      </c>
      <c r="H95" s="237"/>
      <c r="J95" s="237"/>
      <c r="L95" s="237"/>
      <c r="N95" s="237">
        <f t="shared" ref="N95:N118" si="18">SUMIF($X$6:$X$92,C95,$N$6:$N$92)</f>
        <v>0</v>
      </c>
      <c r="P95" s="237"/>
      <c r="Q95" s="237"/>
      <c r="R95" s="238"/>
      <c r="S95" s="238"/>
      <c r="T95" s="238"/>
      <c r="U95" s="238"/>
      <c r="V95" s="238"/>
      <c r="W95" s="238"/>
      <c r="X95" s="238"/>
    </row>
    <row r="96" spans="1:24" hidden="1">
      <c r="A96" s="238"/>
      <c r="B96" s="237"/>
      <c r="C96" s="237" t="str">
        <f t="shared" ref="C96:C118" si="19">LEFT(F96,3)</f>
        <v xml:space="preserve">2. </v>
      </c>
      <c r="D96" s="237"/>
      <c r="E96" s="237" t="str">
        <f t="shared" ref="E96:E118" si="20">LEFT(H96,3)</f>
        <v/>
      </c>
      <c r="F96" s="253" t="str">
        <f>CONCATENATE('4. Light Project Activities'!A19," ",'4. Light Project Activities'!B19)</f>
        <v>2. Communication</v>
      </c>
      <c r="H96" s="237"/>
      <c r="J96" s="237"/>
      <c r="L96" s="237"/>
      <c r="N96" s="237">
        <f t="shared" si="18"/>
        <v>0</v>
      </c>
      <c r="P96" s="237"/>
      <c r="Q96" s="237"/>
      <c r="R96" s="238"/>
      <c r="S96" s="238"/>
      <c r="T96" s="238"/>
      <c r="U96" s="238"/>
      <c r="V96" s="238"/>
      <c r="W96" s="238"/>
      <c r="X96" s="238"/>
    </row>
    <row r="97" spans="2:14" ht="25.5" hidden="1">
      <c r="B97" s="237"/>
      <c r="C97" s="237" t="str">
        <f t="shared" si="19"/>
        <v xml:space="preserve">3. </v>
      </c>
      <c r="D97" s="237"/>
      <c r="E97" s="237" t="str">
        <f t="shared" si="20"/>
        <v/>
      </c>
      <c r="F97" s="253" t="str">
        <f>CONCATENATE('4. Light Project Activities'!A20," ",'4. Light Project Activities'!B20)</f>
        <v>3. Cooperation activity 1</v>
      </c>
      <c r="H97" s="237"/>
      <c r="J97" s="237"/>
      <c r="L97" s="237"/>
      <c r="N97" s="237">
        <f t="shared" si="18"/>
        <v>0</v>
      </c>
    </row>
    <row r="98" spans="2:14" ht="25.5" hidden="1">
      <c r="B98" s="237"/>
      <c r="C98" s="237" t="str">
        <f t="shared" si="19"/>
        <v xml:space="preserve">4. </v>
      </c>
      <c r="D98" s="237"/>
      <c r="E98" s="237" t="str">
        <f t="shared" si="20"/>
        <v/>
      </c>
      <c r="F98" s="253" t="str">
        <f>CONCATENATE('4. Light Project Activities'!A21," ",'4. Light Project Activities'!B21)</f>
        <v>4. Cooperation activity 2</v>
      </c>
      <c r="H98" s="237"/>
      <c r="J98" s="237"/>
      <c r="L98" s="237"/>
      <c r="N98" s="237">
        <f t="shared" si="18"/>
        <v>0</v>
      </c>
    </row>
    <row r="99" spans="2:14" ht="25.5" hidden="1">
      <c r="B99" s="237"/>
      <c r="C99" s="237" t="str">
        <f t="shared" si="19"/>
        <v xml:space="preserve">5. </v>
      </c>
      <c r="D99" s="237"/>
      <c r="E99" s="237" t="str">
        <f t="shared" si="20"/>
        <v/>
      </c>
      <c r="F99" s="253" t="str">
        <f>CONCATENATE('4. Light Project Activities'!A22," ",'4. Light Project Activities'!B22)</f>
        <v>5. Cooperation activity 3</v>
      </c>
      <c r="H99" s="237"/>
      <c r="J99" s="237"/>
      <c r="L99" s="237"/>
      <c r="N99" s="237">
        <f t="shared" si="18"/>
        <v>0</v>
      </c>
    </row>
    <row r="100" spans="2:14" ht="25.5" hidden="1">
      <c r="B100" s="237"/>
      <c r="C100" s="237" t="str">
        <f t="shared" si="19"/>
        <v xml:space="preserve">6. </v>
      </c>
      <c r="D100" s="237"/>
      <c r="E100" s="237" t="str">
        <f t="shared" si="20"/>
        <v/>
      </c>
      <c r="F100" s="253" t="str">
        <f>CONCATENATE('4. Light Project Activities'!A23," ",'4. Light Project Activities'!B23)</f>
        <v>6. etc.</v>
      </c>
      <c r="H100" s="237"/>
      <c r="J100" s="237"/>
      <c r="L100" s="237"/>
      <c r="N100" s="237">
        <f t="shared" si="18"/>
        <v>0</v>
      </c>
    </row>
    <row r="101" spans="2:14" ht="25.5" hidden="1">
      <c r="B101" s="237"/>
      <c r="C101" s="237" t="str">
        <f t="shared" si="19"/>
        <v xml:space="preserve">7. </v>
      </c>
      <c r="D101" s="237"/>
      <c r="E101" s="237" t="str">
        <f t="shared" si="20"/>
        <v/>
      </c>
      <c r="F101" s="253" t="str">
        <f>CONCATENATE('4. Light Project Activities'!A24," ",'4. Light Project Activities'!B24)</f>
        <v xml:space="preserve">7. </v>
      </c>
      <c r="H101" s="237"/>
      <c r="J101" s="237"/>
      <c r="L101" s="237"/>
      <c r="N101" s="237">
        <f t="shared" si="18"/>
        <v>0</v>
      </c>
    </row>
    <row r="102" spans="2:14" ht="25.5" hidden="1">
      <c r="B102" s="237"/>
      <c r="C102" s="237" t="str">
        <f t="shared" si="19"/>
        <v xml:space="preserve">8. </v>
      </c>
      <c r="D102" s="237"/>
      <c r="E102" s="237" t="str">
        <f t="shared" si="20"/>
        <v/>
      </c>
      <c r="F102" s="253" t="str">
        <f>CONCATENATE('4. Light Project Activities'!A25," ",'4. Light Project Activities'!B25)</f>
        <v xml:space="preserve">8. </v>
      </c>
      <c r="H102" s="237"/>
      <c r="J102" s="237"/>
      <c r="L102" s="237"/>
      <c r="N102" s="237">
        <f t="shared" si="18"/>
        <v>0</v>
      </c>
    </row>
    <row r="103" spans="2:14" ht="25.5" hidden="1">
      <c r="B103" s="237"/>
      <c r="C103" s="237" t="str">
        <f t="shared" si="19"/>
        <v xml:space="preserve">9. </v>
      </c>
      <c r="D103" s="237"/>
      <c r="E103" s="237" t="str">
        <f t="shared" si="20"/>
        <v/>
      </c>
      <c r="F103" s="253" t="str">
        <f>CONCATENATE('4. Light Project Activities'!A26," ",'4. Light Project Activities'!B26)</f>
        <v xml:space="preserve">9. </v>
      </c>
      <c r="H103" s="237"/>
      <c r="J103" s="237"/>
      <c r="L103" s="237"/>
      <c r="N103" s="237">
        <f t="shared" si="18"/>
        <v>0</v>
      </c>
    </row>
    <row r="104" spans="2:14" ht="38.25" hidden="1">
      <c r="B104" s="237"/>
      <c r="C104" s="237" t="str">
        <f t="shared" si="19"/>
        <v>10.</v>
      </c>
      <c r="D104" s="237"/>
      <c r="E104" s="237" t="str">
        <f t="shared" si="20"/>
        <v/>
      </c>
      <c r="F104" s="253" t="str">
        <f>CONCATENATE('4. Light Project Activities'!A27," ",'4. Light Project Activities'!B27)</f>
        <v xml:space="preserve">10. </v>
      </c>
      <c r="H104" s="237"/>
      <c r="J104" s="237"/>
      <c r="L104" s="237"/>
      <c r="N104" s="237">
        <f t="shared" si="18"/>
        <v>0</v>
      </c>
    </row>
    <row r="105" spans="2:14" ht="38.25" hidden="1">
      <c r="B105" s="237"/>
      <c r="C105" s="237" t="str">
        <f t="shared" si="19"/>
        <v>11.</v>
      </c>
      <c r="D105" s="237"/>
      <c r="E105" s="237" t="str">
        <f t="shared" si="20"/>
        <v/>
      </c>
      <c r="F105" s="253" t="str">
        <f>CONCATENATE('4. Light Project Activities'!A28," ",'4. Light Project Activities'!B28)</f>
        <v xml:space="preserve">11. </v>
      </c>
      <c r="H105" s="237"/>
      <c r="J105" s="237"/>
      <c r="L105" s="237"/>
      <c r="N105" s="237">
        <f t="shared" si="18"/>
        <v>0</v>
      </c>
    </row>
    <row r="106" spans="2:14" ht="38.25" hidden="1">
      <c r="B106" s="237"/>
      <c r="C106" s="237" t="str">
        <f t="shared" si="19"/>
        <v>12.</v>
      </c>
      <c r="D106" s="237"/>
      <c r="E106" s="237" t="str">
        <f t="shared" si="20"/>
        <v/>
      </c>
      <c r="F106" s="253" t="str">
        <f>CONCATENATE('4. Light Project Activities'!A29," ",'4. Light Project Activities'!B29)</f>
        <v xml:space="preserve">12. </v>
      </c>
      <c r="H106" s="237"/>
      <c r="J106" s="237"/>
      <c r="L106" s="237"/>
      <c r="N106" s="237">
        <f t="shared" si="18"/>
        <v>0</v>
      </c>
    </row>
    <row r="107" spans="2:14" hidden="1">
      <c r="B107" s="254"/>
      <c r="C107" s="254" t="str">
        <f t="shared" si="19"/>
        <v/>
      </c>
      <c r="D107" s="254"/>
      <c r="E107" s="254" t="str">
        <f t="shared" si="20"/>
        <v/>
      </c>
      <c r="F107" s="254"/>
      <c r="H107" s="237"/>
      <c r="J107" s="237"/>
      <c r="L107" s="237"/>
      <c r="N107" s="237">
        <f t="shared" si="18"/>
        <v>0</v>
      </c>
    </row>
    <row r="108" spans="2:14" hidden="1">
      <c r="B108" s="254"/>
      <c r="C108" s="254" t="str">
        <f t="shared" si="19"/>
        <v/>
      </c>
      <c r="D108" s="254"/>
      <c r="E108" s="254" t="str">
        <f t="shared" si="20"/>
        <v/>
      </c>
      <c r="F108" s="254"/>
      <c r="H108" s="237"/>
      <c r="J108" s="237"/>
      <c r="L108" s="237"/>
      <c r="N108" s="237">
        <f t="shared" si="18"/>
        <v>0</v>
      </c>
    </row>
    <row r="109" spans="2:14" hidden="1">
      <c r="B109" s="254"/>
      <c r="C109" s="254" t="str">
        <f t="shared" si="19"/>
        <v/>
      </c>
      <c r="D109" s="254"/>
      <c r="E109" s="254" t="str">
        <f t="shared" si="20"/>
        <v/>
      </c>
      <c r="F109" s="254"/>
      <c r="H109" s="237"/>
      <c r="J109" s="237"/>
      <c r="L109" s="237"/>
      <c r="N109" s="237">
        <f t="shared" si="18"/>
        <v>0</v>
      </c>
    </row>
    <row r="110" spans="2:14" hidden="1">
      <c r="B110" s="254"/>
      <c r="C110" s="254" t="str">
        <f t="shared" si="19"/>
        <v/>
      </c>
      <c r="D110" s="254"/>
      <c r="E110" s="254" t="str">
        <f t="shared" si="20"/>
        <v/>
      </c>
      <c r="F110" s="254"/>
      <c r="H110" s="237"/>
      <c r="J110" s="237"/>
      <c r="L110" s="237"/>
      <c r="N110" s="237">
        <f t="shared" si="18"/>
        <v>0</v>
      </c>
    </row>
    <row r="111" spans="2:14" hidden="1">
      <c r="B111" s="254"/>
      <c r="C111" s="254" t="str">
        <f t="shared" si="19"/>
        <v/>
      </c>
      <c r="D111" s="254"/>
      <c r="E111" s="254" t="str">
        <f t="shared" si="20"/>
        <v/>
      </c>
      <c r="F111" s="254"/>
      <c r="H111" s="237"/>
      <c r="J111" s="237"/>
      <c r="L111" s="237"/>
      <c r="N111" s="237">
        <f t="shared" si="18"/>
        <v>0</v>
      </c>
    </row>
    <row r="112" spans="2:14" hidden="1">
      <c r="B112" s="254"/>
      <c r="C112" s="254" t="str">
        <f t="shared" si="19"/>
        <v/>
      </c>
      <c r="D112" s="254"/>
      <c r="E112" s="254" t="str">
        <f t="shared" si="20"/>
        <v/>
      </c>
      <c r="F112" s="254"/>
      <c r="H112" s="237"/>
      <c r="J112" s="237"/>
      <c r="L112" s="237"/>
      <c r="N112" s="237">
        <f t="shared" si="18"/>
        <v>0</v>
      </c>
    </row>
    <row r="113" spans="2:14" hidden="1">
      <c r="B113" s="254"/>
      <c r="C113" s="254" t="str">
        <f t="shared" si="19"/>
        <v/>
      </c>
      <c r="D113" s="254"/>
      <c r="E113" s="254" t="str">
        <f t="shared" si="20"/>
        <v/>
      </c>
      <c r="F113" s="254"/>
      <c r="H113" s="237"/>
      <c r="J113" s="237"/>
      <c r="L113" s="237"/>
      <c r="N113" s="237">
        <f t="shared" si="18"/>
        <v>0</v>
      </c>
    </row>
    <row r="114" spans="2:14" hidden="1">
      <c r="B114" s="254"/>
      <c r="C114" s="254" t="str">
        <f t="shared" si="19"/>
        <v/>
      </c>
      <c r="D114" s="254"/>
      <c r="E114" s="254" t="str">
        <f t="shared" si="20"/>
        <v/>
      </c>
      <c r="F114" s="254"/>
      <c r="H114" s="237"/>
      <c r="J114" s="237"/>
      <c r="L114" s="237"/>
      <c r="N114" s="237">
        <f t="shared" si="18"/>
        <v>0</v>
      </c>
    </row>
    <row r="115" spans="2:14" hidden="1">
      <c r="B115" s="254"/>
      <c r="C115" s="254" t="str">
        <f t="shared" si="19"/>
        <v/>
      </c>
      <c r="D115" s="254"/>
      <c r="E115" s="254" t="str">
        <f t="shared" si="20"/>
        <v/>
      </c>
      <c r="F115" s="254"/>
      <c r="H115" s="237"/>
      <c r="J115" s="237"/>
      <c r="L115" s="237"/>
      <c r="N115" s="237">
        <f t="shared" si="18"/>
        <v>0</v>
      </c>
    </row>
    <row r="116" spans="2:14" hidden="1">
      <c r="B116" s="254"/>
      <c r="C116" s="254" t="str">
        <f t="shared" si="19"/>
        <v/>
      </c>
      <c r="D116" s="254"/>
      <c r="E116" s="254" t="str">
        <f t="shared" si="20"/>
        <v/>
      </c>
      <c r="F116" s="254"/>
      <c r="H116" s="237"/>
      <c r="J116" s="237"/>
      <c r="L116" s="237"/>
      <c r="N116" s="237">
        <f t="shared" si="18"/>
        <v>0</v>
      </c>
    </row>
    <row r="117" spans="2:14" hidden="1">
      <c r="B117" s="254"/>
      <c r="C117" s="254" t="str">
        <f t="shared" si="19"/>
        <v/>
      </c>
      <c r="D117" s="254"/>
      <c r="E117" s="254" t="str">
        <f t="shared" si="20"/>
        <v/>
      </c>
      <c r="F117" s="254"/>
      <c r="H117" s="237"/>
      <c r="J117" s="237"/>
      <c r="L117" s="237"/>
      <c r="N117" s="237">
        <f t="shared" si="18"/>
        <v>0</v>
      </c>
    </row>
    <row r="118" spans="2:14" hidden="1">
      <c r="B118" s="254"/>
      <c r="C118" s="254" t="str">
        <f t="shared" si="19"/>
        <v/>
      </c>
      <c r="D118" s="254"/>
      <c r="E118" s="254" t="str">
        <f t="shared" si="20"/>
        <v/>
      </c>
      <c r="F118" s="254"/>
      <c r="H118" s="237"/>
      <c r="J118" s="237"/>
      <c r="L118" s="237"/>
      <c r="N118" s="237">
        <f t="shared" si="18"/>
        <v>0</v>
      </c>
    </row>
    <row r="119" spans="2:14" hidden="1">
      <c r="B119" s="237"/>
      <c r="C119" s="237"/>
      <c r="D119" s="237"/>
      <c r="E119" s="237"/>
      <c r="F119" s="255"/>
      <c r="H119" s="237"/>
      <c r="J119" s="237"/>
      <c r="L119" s="237"/>
      <c r="N119" s="237"/>
    </row>
    <row r="120" spans="2:14">
      <c r="B120" s="237"/>
      <c r="C120" s="237"/>
      <c r="D120" s="237"/>
      <c r="E120" s="237"/>
      <c r="F120" s="237"/>
      <c r="H120" s="237"/>
      <c r="J120" s="237"/>
      <c r="L120" s="237"/>
      <c r="N120" s="237"/>
    </row>
    <row r="121" spans="2:14">
      <c r="B121" s="237"/>
      <c r="C121" s="237"/>
      <c r="D121" s="237"/>
      <c r="E121" s="237"/>
      <c r="F121" s="237"/>
      <c r="H121" s="237"/>
      <c r="J121" s="237"/>
      <c r="L121" s="237"/>
      <c r="N121" s="237"/>
    </row>
    <row r="122" spans="2:14">
      <c r="B122" s="237"/>
      <c r="C122" s="237"/>
      <c r="D122" s="237"/>
      <c r="E122" s="237"/>
      <c r="F122" s="237"/>
      <c r="H122" s="237"/>
      <c r="J122" s="237"/>
      <c r="L122" s="237"/>
      <c r="N122" s="237"/>
    </row>
    <row r="123" spans="2:14">
      <c r="B123" s="237"/>
      <c r="C123" s="237"/>
      <c r="D123" s="237"/>
      <c r="E123" s="237"/>
      <c r="F123" s="237"/>
      <c r="H123" s="237"/>
      <c r="J123" s="237"/>
      <c r="L123" s="237"/>
      <c r="N123" s="237"/>
    </row>
    <row r="124" spans="2:14">
      <c r="B124" s="237"/>
      <c r="C124" s="237"/>
      <c r="D124" s="237"/>
      <c r="E124" s="237"/>
      <c r="F124" s="237"/>
      <c r="H124" s="237"/>
      <c r="J124" s="237"/>
      <c r="L124" s="237"/>
      <c r="N124" s="237"/>
    </row>
    <row r="126" spans="2:14" hidden="1">
      <c r="B126" s="237"/>
      <c r="D126" s="237"/>
      <c r="F126" s="237"/>
      <c r="H126" s="237"/>
      <c r="J126" s="237"/>
      <c r="L126" s="237"/>
      <c r="N126" s="237"/>
    </row>
    <row r="127" spans="2:14" hidden="1">
      <c r="B127" s="237"/>
      <c r="D127" s="237"/>
      <c r="F127" s="237"/>
      <c r="H127" s="237"/>
      <c r="J127" s="237"/>
      <c r="L127" s="237"/>
      <c r="N127" s="237"/>
    </row>
    <row r="128" spans="2:14" ht="38.25" hidden="1">
      <c r="B128" s="237"/>
      <c r="D128" s="233" t="s">
        <v>264</v>
      </c>
      <c r="E128" s="237"/>
      <c r="F128" s="237"/>
      <c r="H128" s="237"/>
      <c r="J128" s="237"/>
      <c r="L128" s="237"/>
      <c r="N128" s="237"/>
    </row>
    <row r="129" spans="4:5" ht="51" hidden="1">
      <c r="D129" s="233" t="s">
        <v>265</v>
      </c>
      <c r="E129" s="237"/>
    </row>
    <row r="130" spans="4:5" hidden="1">
      <c r="D130" s="233"/>
      <c r="E130" s="237"/>
    </row>
    <row r="131" spans="4:5" hidden="1">
      <c r="D131" s="237"/>
    </row>
    <row r="132" spans="4:5" hidden="1">
      <c r="D132" s="237"/>
    </row>
  </sheetData>
  <sheetProtection selectLockedCells="1"/>
  <protectedRanges>
    <protectedRange sqref="A4 A57 A12 A78:A79 A32" name="XI_XIV Előkészítő_1"/>
    <protectedRange sqref="M58 M80 B13:E31 M10 M13:M16 M60:M77 B10:E10 H18:N27 M28:M31 M33 M35:M56 B58:E77 M82:M93 M6:M8 B33:E56 B5:E8 B80:E80 B82:E93 B81:C81 E81" name="XI_XIV Előkészítő_2_1"/>
    <protectedRange sqref="M11 B11:E11" name="XI_XIV Előkészítő_2_3"/>
    <protectedRange sqref="M5" name="XI_XIV Előkészítő_2_5"/>
    <protectedRange sqref="M9 B9:E9" name="XI_XIV Előkészítő_2_1_2_2"/>
    <protectedRange sqref="D81" name="XI_XIV Előkészítő_2_1_1"/>
  </protectedRanges>
  <mergeCells count="23">
    <mergeCell ref="A1:B1"/>
    <mergeCell ref="F3:J3"/>
    <mergeCell ref="F5:J5"/>
    <mergeCell ref="F7:J7"/>
    <mergeCell ref="D1:P1"/>
    <mergeCell ref="F9:J9"/>
    <mergeCell ref="H25:N25"/>
    <mergeCell ref="F11:J11"/>
    <mergeCell ref="B13:N13"/>
    <mergeCell ref="B15:N15"/>
    <mergeCell ref="H17:N17"/>
    <mergeCell ref="H18:N18"/>
    <mergeCell ref="H19:N19"/>
    <mergeCell ref="H20:N20"/>
    <mergeCell ref="H21:N21"/>
    <mergeCell ref="H22:N22"/>
    <mergeCell ref="H23:N23"/>
    <mergeCell ref="H24:N24"/>
    <mergeCell ref="H26:N26"/>
    <mergeCell ref="H27:N27"/>
    <mergeCell ref="F31:J31"/>
    <mergeCell ref="F56:J56"/>
    <mergeCell ref="F77:J77"/>
  </mergeCells>
  <conditionalFormatting sqref="B13 D13">
    <cfRule type="cellIs" dxfId="50" priority="8" stopIfTrue="1" operator="equal">
      <formula>$T13</formula>
    </cfRule>
  </conditionalFormatting>
  <conditionalFormatting sqref="F3:J3">
    <cfRule type="cellIs" dxfId="49" priority="7" stopIfTrue="1" operator="equal">
      <formula>Q$3</formula>
    </cfRule>
  </conditionalFormatting>
  <conditionalFormatting sqref="F7:J7">
    <cfRule type="cellIs" dxfId="48" priority="1" stopIfTrue="1" operator="equal">
      <formula>$S7</formula>
    </cfRule>
  </conditionalFormatting>
  <conditionalFormatting sqref="F31:J31">
    <cfRule type="cellIs" dxfId="47" priority="5" stopIfTrue="1" operator="equal">
      <formula>$S31</formula>
    </cfRule>
  </conditionalFormatting>
  <conditionalFormatting sqref="F56:J56">
    <cfRule type="cellIs" dxfId="46" priority="4" stopIfTrue="1" operator="equal">
      <formula>$S56</formula>
    </cfRule>
  </conditionalFormatting>
  <conditionalFormatting sqref="F77:J77">
    <cfRule type="cellIs" dxfId="45" priority="3" stopIfTrue="1" operator="equal">
      <formula>$S77</formula>
    </cfRule>
  </conditionalFormatting>
  <dataValidations count="3">
    <dataValidation type="list" allowBlank="1" showInputMessage="1" showErrorMessage="1" sqref="F82:F91 F60:F74 F35:F54 F18:F27" xr:uid="{1C4EB8D0-C1CC-418D-B0B5-5C1505E1640B}">
      <formula1>$F$95:$F$106</formula1>
    </dataValidation>
    <dataValidation type="decimal" allowBlank="1" showInputMessage="1" showErrorMessage="1" sqref="H80 N80 F80 L80 N92:N93 F92:F93 H92:H93 L92:L93 J92:J93 J80 P81:P91 J33 L33 F33 N33 H33 P17:P27 J14 J16 J28:J30 L28:L30 H28:H30 F28:F30 N28:N30 N14 L16 F16 N16 H16 H14 F14 N75:N76 F10 J10 L10 H10 F6 J6 L6 H6 N6 P59:P74 J58 J75:J76 L75:L76 H75:H76 F75:F76 L58 F58 N58 H58 N10 L14 P34:P54 L55 H55 N55 F55 J55 N8 F8 J8 L8 H8" xr:uid="{FEF0687D-AA22-4F73-94F9-F70F260ADDF2}">
      <formula1>0</formula1>
      <formula2>99999999.99</formula2>
    </dataValidation>
    <dataValidation type="decimal" operator="greaterThanOrEqual" allowBlank="1" showInputMessage="1" showErrorMessage="1" sqref="J82:J91 J60:J74 L60:L74 L82:L91 L35:L54 J35:J54" xr:uid="{153D06EF-728B-4E1C-B3E6-37B9B5A76C4B}">
      <formula1>0</formula1>
    </dataValidation>
  </dataValidations>
  <pageMargins left="0.6692913385826772" right="0.15748031496062992" top="0.31496062992125984" bottom="0.31496062992125984" header="0.15748031496062992" footer="0.11811023622047245"/>
  <pageSetup scale="67" fitToHeight="12" orientation="portrait" r:id="rId1"/>
  <headerFooter alignWithMargins="0">
    <oddFooter xml:space="preserve">&amp;C&amp;"Arial,Italic"&amp;A&amp;R&amp;"Arial,Italic"Page &amp;P of &amp;N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C2B97-136B-44FB-9000-A26AE749FB22}">
  <sheetPr>
    <pageSetUpPr fitToPage="1"/>
  </sheetPr>
  <dimension ref="A1:AE132"/>
  <sheetViews>
    <sheetView zoomScaleNormal="100" workbookViewId="0">
      <selection activeCell="N7" sqref="N7"/>
    </sheetView>
  </sheetViews>
  <sheetFormatPr defaultRowHeight="12.75"/>
  <cols>
    <col min="1" max="1" width="2.85546875" style="47" customWidth="1"/>
    <col min="2" max="2" width="45.7109375" style="28" customWidth="1"/>
    <col min="3" max="3" width="0.5703125" style="41" customWidth="1"/>
    <col min="4" max="4" width="45.7109375" style="28" customWidth="1"/>
    <col min="5" max="5" width="0.5703125" style="41" customWidth="1"/>
    <col min="6" max="6" width="30.7109375" style="28" customWidth="1"/>
    <col min="7" max="7" width="0.5703125" style="41" customWidth="1"/>
    <col min="8" max="8" width="16.5703125" style="28" customWidth="1"/>
    <col min="9" max="9" width="0.5703125" style="41" customWidth="1"/>
    <col min="10" max="10" width="10.7109375" style="28" customWidth="1"/>
    <col min="11" max="11" width="0.5703125" style="41" customWidth="1"/>
    <col min="12" max="12" width="15" style="28" customWidth="1"/>
    <col min="13" max="13" width="0.5703125" style="41" customWidth="1"/>
    <col min="14" max="14" width="13.7109375" style="28" customWidth="1"/>
    <col min="15" max="15" width="0.5703125" style="41" customWidth="1"/>
    <col min="16" max="16" width="9" style="28" customWidth="1"/>
    <col min="17" max="17" width="34.28515625" style="28" hidden="1" customWidth="1"/>
    <col min="18" max="18" width="9.140625" style="47" hidden="1" customWidth="1"/>
    <col min="19" max="19" width="15.5703125" style="47" hidden="1" customWidth="1"/>
    <col min="20" max="24" width="9.140625" style="47" hidden="1" customWidth="1"/>
    <col min="25" max="16384" width="9.140625" style="47"/>
  </cols>
  <sheetData>
    <row r="1" spans="1:31" ht="22.5" customHeight="1">
      <c r="A1" s="398" t="s">
        <v>228</v>
      </c>
      <c r="B1" s="399"/>
      <c r="C1" s="116"/>
      <c r="D1" s="406" t="str">
        <f>CONCATENATE("Light Partner 3 SME - ",'2. Light Partner 3 data - SME'!C5)</f>
        <v xml:space="preserve">Light Partner 3 SME - </v>
      </c>
      <c r="E1" s="406"/>
      <c r="F1" s="406"/>
      <c r="G1" s="406"/>
      <c r="H1" s="406"/>
      <c r="I1" s="406"/>
      <c r="J1" s="406"/>
      <c r="K1" s="406"/>
      <c r="L1" s="406"/>
      <c r="M1" s="406"/>
      <c r="N1" s="406"/>
      <c r="O1" s="406"/>
      <c r="P1" s="406"/>
      <c r="Q1" s="237"/>
      <c r="R1" s="238"/>
      <c r="S1" s="238"/>
      <c r="T1" s="238" t="s">
        <v>229</v>
      </c>
      <c r="U1" s="238" t="s">
        <v>229</v>
      </c>
      <c r="V1" s="238" t="s">
        <v>229</v>
      </c>
      <c r="W1" s="238"/>
      <c r="X1" s="238"/>
      <c r="Y1" s="238"/>
      <c r="Z1" s="238"/>
      <c r="AA1" s="238"/>
      <c r="AB1" s="238"/>
      <c r="AC1" s="238"/>
      <c r="AD1" s="238"/>
      <c r="AE1" s="238"/>
    </row>
    <row r="2" spans="1:31">
      <c r="A2" s="238"/>
      <c r="B2" s="237"/>
      <c r="C2" s="237"/>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row>
    <row r="3" spans="1:31" ht="28.5" customHeight="1">
      <c r="A3" s="122" t="s">
        <v>230</v>
      </c>
      <c r="B3" s="130" t="s">
        <v>231</v>
      </c>
      <c r="C3" s="123"/>
      <c r="D3" s="130"/>
      <c r="E3" s="123"/>
      <c r="F3" s="400" t="s">
        <v>232</v>
      </c>
      <c r="G3" s="401"/>
      <c r="H3" s="401"/>
      <c r="I3" s="401"/>
      <c r="J3" s="402"/>
      <c r="K3" s="123"/>
      <c r="L3" s="130" t="s">
        <v>233</v>
      </c>
      <c r="M3" s="124"/>
      <c r="N3" s="126">
        <f>N5+N7+N9+N11+N31+N56+N77</f>
        <v>0</v>
      </c>
      <c r="O3" s="125"/>
      <c r="P3" s="131">
        <f>IF(N$3=0,0%,N3/N$3)</f>
        <v>0</v>
      </c>
      <c r="Q3" s="237" t="e">
        <f>IF(Q5&gt;0,F3,0)</f>
        <v>#REF!</v>
      </c>
      <c r="R3" s="239"/>
      <c r="S3" s="239" t="e">
        <f>IF(AND(S5=R3,#REF!=R3,#REF!=R3,#REF!=R3)," ",F3)</f>
        <v>#REF!</v>
      </c>
      <c r="T3" s="238"/>
      <c r="U3" s="238"/>
      <c r="V3" s="238"/>
      <c r="W3" s="238"/>
      <c r="X3" s="238"/>
      <c r="Y3" s="238"/>
      <c r="Z3" s="238"/>
      <c r="AA3" s="238"/>
      <c r="AB3" s="238"/>
      <c r="AC3" s="238"/>
      <c r="AD3" s="238"/>
      <c r="AE3" s="238"/>
    </row>
    <row r="4" spans="1:31" s="45" customFormat="1" ht="3" customHeight="1">
      <c r="B4" s="50"/>
      <c r="C4" s="50"/>
      <c r="D4" s="234"/>
      <c r="E4" s="234"/>
      <c r="F4" s="234"/>
      <c r="G4" s="234"/>
      <c r="H4" s="234"/>
      <c r="I4" s="234"/>
      <c r="J4" s="234"/>
      <c r="K4" s="41"/>
      <c r="L4" s="41"/>
      <c r="M4" s="50"/>
      <c r="N4" s="123"/>
      <c r="O4" s="41"/>
      <c r="P4" s="41"/>
      <c r="Q4" s="41"/>
    </row>
    <row r="5" spans="1:31" ht="27" customHeight="1">
      <c r="A5" s="108">
        <v>1</v>
      </c>
      <c r="B5" s="109" t="s">
        <v>234</v>
      </c>
      <c r="C5" s="110"/>
      <c r="D5" s="109"/>
      <c r="E5" s="110"/>
      <c r="F5" s="403" t="s">
        <v>235</v>
      </c>
      <c r="G5" s="404"/>
      <c r="H5" s="404"/>
      <c r="I5" s="404"/>
      <c r="J5" s="405"/>
      <c r="K5" s="111"/>
      <c r="L5" s="112" t="s">
        <v>233</v>
      </c>
      <c r="M5" s="110"/>
      <c r="N5" s="127">
        <v>0</v>
      </c>
      <c r="O5" s="128"/>
      <c r="P5" s="129">
        <f>IF(N5=0,0%,N5/N$3)</f>
        <v>0</v>
      </c>
      <c r="Q5" s="272" t="e">
        <f>SUM(Q6:Q93)</f>
        <v>#REF!</v>
      </c>
      <c r="R5" s="239"/>
      <c r="S5" s="239" t="str">
        <f>IF(P5&gt;R5,F5,"")</f>
        <v/>
      </c>
      <c r="T5" s="238"/>
      <c r="U5" s="238"/>
      <c r="V5" s="238"/>
      <c r="W5" s="238"/>
      <c r="X5" s="238"/>
      <c r="Y5" s="238"/>
      <c r="Z5" s="238"/>
      <c r="AA5" s="238"/>
      <c r="AB5" s="238"/>
      <c r="AC5" s="238"/>
      <c r="AD5" s="238"/>
      <c r="AE5" s="238"/>
    </row>
    <row r="6" spans="1:31">
      <c r="A6" s="238"/>
      <c r="B6" s="240"/>
      <c r="C6" s="50"/>
      <c r="D6" s="240"/>
      <c r="E6" s="50"/>
      <c r="F6" s="241"/>
      <c r="H6" s="241"/>
      <c r="J6" s="241"/>
      <c r="L6" s="241"/>
      <c r="M6" s="50"/>
      <c r="N6" s="241"/>
      <c r="P6" s="242"/>
      <c r="Q6" s="237"/>
      <c r="R6" s="238"/>
      <c r="S6" s="238"/>
      <c r="T6" s="238"/>
      <c r="U6" s="238"/>
      <c r="V6" s="238"/>
      <c r="W6" s="238"/>
      <c r="X6" s="238"/>
      <c r="Y6" s="238"/>
      <c r="Z6" s="238"/>
      <c r="AA6" s="238"/>
      <c r="AB6" s="238"/>
      <c r="AC6" s="238"/>
      <c r="AD6" s="238"/>
      <c r="AE6" s="238"/>
    </row>
    <row r="7" spans="1:31" ht="53.25" customHeight="1">
      <c r="A7" s="108">
        <v>2</v>
      </c>
      <c r="B7" s="109" t="s">
        <v>236</v>
      </c>
      <c r="C7" s="110"/>
      <c r="D7" s="109"/>
      <c r="E7" s="110"/>
      <c r="F7" s="395" t="s">
        <v>237</v>
      </c>
      <c r="G7" s="404"/>
      <c r="H7" s="404"/>
      <c r="I7" s="404"/>
      <c r="J7" s="405"/>
      <c r="K7" s="111"/>
      <c r="L7" s="112" t="s">
        <v>233</v>
      </c>
      <c r="M7" s="110"/>
      <c r="N7" s="113">
        <f>IF(N77&gt;0, 0.1*(N31+N56+N77), (N31+N56)*0.2)</f>
        <v>0</v>
      </c>
      <c r="O7" s="111"/>
      <c r="P7" s="114">
        <f>IF(N7=0,0%,N7/N$3)</f>
        <v>0</v>
      </c>
      <c r="Q7" s="253">
        <f>IF(LEN(F7)&gt;1,1,0)</f>
        <v>1</v>
      </c>
      <c r="R7" s="243"/>
      <c r="S7" s="238"/>
      <c r="T7" s="238"/>
      <c r="U7" s="238"/>
      <c r="V7" s="238"/>
      <c r="W7" s="238"/>
      <c r="X7" s="238"/>
      <c r="Y7" s="238"/>
      <c r="Z7" s="238"/>
      <c r="AA7" s="238"/>
      <c r="AB7" s="238"/>
      <c r="AC7" s="238"/>
      <c r="AD7" s="238"/>
      <c r="AE7" s="238"/>
    </row>
    <row r="8" spans="1:31" ht="12.75" customHeight="1">
      <c r="A8" s="238"/>
      <c r="B8" s="240"/>
      <c r="C8" s="50"/>
      <c r="D8" s="240"/>
      <c r="E8" s="50"/>
      <c r="F8" s="241"/>
      <c r="H8" s="241"/>
      <c r="J8" s="241"/>
      <c r="L8" s="241"/>
      <c r="M8" s="50"/>
      <c r="N8" s="241"/>
      <c r="P8" s="242"/>
      <c r="Q8" s="237"/>
      <c r="R8" s="238"/>
      <c r="S8" s="238"/>
      <c r="T8" s="238"/>
      <c r="U8" s="238"/>
      <c r="V8" s="238"/>
      <c r="W8" s="238"/>
      <c r="X8" s="238"/>
      <c r="Y8" s="238"/>
      <c r="Z8" s="238"/>
      <c r="AA8" s="238"/>
      <c r="AB8" s="238"/>
      <c r="AC8" s="238"/>
      <c r="AD8" s="238"/>
      <c r="AE8" s="238"/>
    </row>
    <row r="9" spans="1:31" ht="53.25" customHeight="1">
      <c r="A9" s="108">
        <v>3</v>
      </c>
      <c r="B9" s="109" t="s">
        <v>238</v>
      </c>
      <c r="C9" s="110"/>
      <c r="D9" s="109"/>
      <c r="E9" s="110"/>
      <c r="F9" s="395" t="s">
        <v>239</v>
      </c>
      <c r="G9" s="404"/>
      <c r="H9" s="404"/>
      <c r="I9" s="404"/>
      <c r="J9" s="405"/>
      <c r="K9" s="111"/>
      <c r="L9" s="112" t="s">
        <v>233</v>
      </c>
      <c r="M9" s="110"/>
      <c r="N9" s="113">
        <f>N7*0.15</f>
        <v>0</v>
      </c>
      <c r="O9" s="111"/>
      <c r="P9" s="114">
        <f>IF(N9=0,0%,N9/N$3)</f>
        <v>0</v>
      </c>
      <c r="Q9" s="237"/>
      <c r="R9" s="247"/>
      <c r="S9" s="239" t="str">
        <f>IF(P9&gt;R9,F9,"")</f>
        <v/>
      </c>
      <c r="T9" s="238" t="str">
        <f>IF(OR(P9&gt;Q9,P9&gt;R9),"Overhead costs shall not exceed 5 per cent of each partner’s total eligible budget and shall not exceed 25 per cent of the total staff costs in each partner’s budget!","")</f>
        <v/>
      </c>
      <c r="U9" s="237"/>
      <c r="V9" s="238"/>
      <c r="W9" s="238"/>
      <c r="X9" s="238"/>
      <c r="Y9" s="238"/>
      <c r="Z9" s="238"/>
      <c r="AA9" s="238"/>
      <c r="AB9" s="238"/>
      <c r="AC9" s="238"/>
      <c r="AD9" s="238"/>
      <c r="AE9" s="238"/>
    </row>
    <row r="10" spans="1:31">
      <c r="A10" s="238"/>
      <c r="B10" s="240"/>
      <c r="C10" s="50"/>
      <c r="D10" s="240"/>
      <c r="E10" s="50"/>
      <c r="F10" s="241"/>
      <c r="H10" s="241"/>
      <c r="J10" s="241"/>
      <c r="L10" s="241"/>
      <c r="M10" s="50"/>
      <c r="N10" s="241"/>
      <c r="P10" s="242"/>
      <c r="Q10" s="237"/>
      <c r="R10" s="238"/>
      <c r="S10" s="238"/>
      <c r="T10" s="238"/>
      <c r="U10" s="238"/>
      <c r="V10" s="238"/>
      <c r="W10" s="238"/>
      <c r="X10" s="238"/>
      <c r="Y10" s="238"/>
      <c r="Z10" s="238"/>
      <c r="AA10" s="238"/>
      <c r="AB10" s="238"/>
      <c r="AC10" s="238"/>
      <c r="AD10" s="238"/>
      <c r="AE10" s="238"/>
    </row>
    <row r="11" spans="1:31" ht="27" customHeight="1">
      <c r="A11" s="108">
        <v>4</v>
      </c>
      <c r="B11" s="109" t="s">
        <v>240</v>
      </c>
      <c r="C11" s="110"/>
      <c r="D11" s="109"/>
      <c r="E11" s="110"/>
      <c r="F11" s="395" t="s">
        <v>239</v>
      </c>
      <c r="G11" s="404"/>
      <c r="H11" s="404"/>
      <c r="I11" s="404"/>
      <c r="J11" s="405"/>
      <c r="K11" s="111"/>
      <c r="L11" s="112" t="s">
        <v>233</v>
      </c>
      <c r="M11" s="110"/>
      <c r="N11" s="113">
        <f>N7*0.15</f>
        <v>0</v>
      </c>
      <c r="O11" s="111"/>
      <c r="P11" s="114">
        <f>IF(N11=0,0%,N11/N$3)</f>
        <v>0</v>
      </c>
      <c r="Q11" s="253" t="e">
        <f>IF(LEN(S11)&gt;1,1,0)</f>
        <v>#REF!</v>
      </c>
      <c r="R11" s="243"/>
      <c r="S11" s="238" t="e">
        <f>IF(AND(#REF!&gt;0,(#REF!+#REF!+#REF!)),F11,"")</f>
        <v>#REF!</v>
      </c>
      <c r="T11" s="238"/>
      <c r="U11" s="238"/>
      <c r="V11" s="238"/>
      <c r="W11" s="238"/>
      <c r="X11" s="238"/>
      <c r="Y11" s="238"/>
      <c r="Z11" s="238"/>
      <c r="AA11" s="238"/>
      <c r="AB11" s="238"/>
      <c r="AC11" s="238"/>
      <c r="AD11" s="238"/>
      <c r="AE11" s="238"/>
    </row>
    <row r="12" spans="1:31" s="45" customFormat="1" ht="6.75" customHeight="1">
      <c r="B12" s="50"/>
      <c r="C12" s="50"/>
      <c r="D12" s="50"/>
      <c r="E12" s="50"/>
      <c r="F12" s="41"/>
      <c r="G12" s="41"/>
      <c r="H12" s="41"/>
      <c r="I12" s="41"/>
      <c r="J12" s="41"/>
      <c r="K12" s="41"/>
      <c r="L12" s="41"/>
      <c r="M12" s="50"/>
      <c r="N12" s="41"/>
      <c r="O12" s="41"/>
      <c r="P12" s="41"/>
      <c r="Q12" s="41"/>
      <c r="X12" s="238"/>
    </row>
    <row r="13" spans="1:31" ht="30" customHeight="1">
      <c r="A13" s="238"/>
      <c r="B13" s="410" t="s">
        <v>241</v>
      </c>
      <c r="C13" s="410"/>
      <c r="D13" s="410"/>
      <c r="E13" s="410"/>
      <c r="F13" s="410"/>
      <c r="G13" s="410"/>
      <c r="H13" s="410"/>
      <c r="I13" s="410"/>
      <c r="J13" s="410"/>
      <c r="K13" s="410"/>
      <c r="L13" s="410"/>
      <c r="M13" s="410"/>
      <c r="N13" s="410"/>
      <c r="P13" s="242"/>
      <c r="Q13" s="237"/>
      <c r="R13" s="238"/>
      <c r="S13" s="238"/>
      <c r="T13" s="238" t="e">
        <f>IF(AND((#REF!&gt;0),ISBLANK(B15)),B13,"NOT")</f>
        <v>#REF!</v>
      </c>
      <c r="U13" s="238"/>
      <c r="V13" s="238"/>
      <c r="W13" s="238"/>
      <c r="X13" s="238"/>
      <c r="Y13" s="238"/>
      <c r="Z13" s="238"/>
      <c r="AA13" s="238"/>
      <c r="AB13" s="238"/>
      <c r="AC13" s="238"/>
      <c r="AD13" s="238"/>
      <c r="AE13" s="238"/>
    </row>
    <row r="14" spans="1:31" ht="3" customHeight="1">
      <c r="A14" s="238"/>
      <c r="B14" s="240"/>
      <c r="C14" s="50"/>
      <c r="D14" s="240"/>
      <c r="E14" s="50"/>
      <c r="F14" s="241"/>
      <c r="H14" s="241"/>
      <c r="J14" s="241"/>
      <c r="L14" s="241"/>
      <c r="M14" s="50"/>
      <c r="N14" s="241"/>
      <c r="P14" s="242"/>
      <c r="Q14" s="237"/>
      <c r="R14" s="238"/>
      <c r="S14" s="238"/>
      <c r="T14" s="238"/>
      <c r="U14" s="238"/>
      <c r="V14" s="238"/>
      <c r="W14" s="238"/>
      <c r="X14" s="238"/>
      <c r="Y14" s="238"/>
      <c r="Z14" s="238"/>
      <c r="AA14" s="238"/>
      <c r="AB14" s="238"/>
      <c r="AC14" s="238"/>
      <c r="AD14" s="238"/>
      <c r="AE14" s="238"/>
    </row>
    <row r="15" spans="1:31" ht="50.25" customHeight="1">
      <c r="A15" s="238"/>
      <c r="B15" s="407"/>
      <c r="C15" s="408"/>
      <c r="D15" s="408"/>
      <c r="E15" s="408"/>
      <c r="F15" s="408"/>
      <c r="G15" s="408"/>
      <c r="H15" s="408"/>
      <c r="I15" s="408"/>
      <c r="J15" s="408"/>
      <c r="K15" s="408"/>
      <c r="L15" s="408"/>
      <c r="M15" s="408"/>
      <c r="N15" s="409"/>
      <c r="O15" s="41" t="s">
        <v>242</v>
      </c>
      <c r="P15" s="242"/>
      <c r="Q15" s="237"/>
      <c r="R15" s="238"/>
      <c r="S15" s="238"/>
      <c r="T15" s="238"/>
      <c r="U15" s="238"/>
      <c r="V15" s="238"/>
      <c r="W15" s="238"/>
      <c r="X15" s="238"/>
      <c r="Y15" s="238"/>
      <c r="Z15" s="238"/>
      <c r="AA15" s="238"/>
      <c r="AB15" s="238"/>
      <c r="AC15" s="238"/>
      <c r="AD15" s="238"/>
      <c r="AE15" s="238"/>
    </row>
    <row r="16" spans="1:31" ht="3.75" customHeight="1">
      <c r="A16" s="238"/>
      <c r="B16" s="240"/>
      <c r="C16" s="50"/>
      <c r="D16" s="240"/>
      <c r="E16" s="50"/>
      <c r="F16" s="241"/>
      <c r="H16" s="241"/>
      <c r="J16" s="241"/>
      <c r="L16" s="241"/>
      <c r="M16" s="50"/>
      <c r="N16" s="241"/>
      <c r="P16" s="242"/>
      <c r="Q16" s="237"/>
      <c r="R16" s="238"/>
      <c r="S16" s="238"/>
      <c r="T16" s="238"/>
      <c r="U16" s="238"/>
      <c r="V16" s="238"/>
      <c r="W16" s="238"/>
      <c r="X16" s="238"/>
      <c r="Y16" s="238"/>
      <c r="Z16" s="238"/>
      <c r="AA16" s="238"/>
      <c r="AB16" s="238"/>
      <c r="AC16" s="238"/>
      <c r="AD16" s="238"/>
      <c r="AE16" s="238"/>
    </row>
    <row r="17" spans="1:28" ht="12.75" customHeight="1">
      <c r="A17" s="238"/>
      <c r="B17" s="106" t="s">
        <v>243</v>
      </c>
      <c r="C17" s="50"/>
      <c r="D17" s="106" t="s">
        <v>244</v>
      </c>
      <c r="E17" s="50"/>
      <c r="F17" s="106" t="s">
        <v>245</v>
      </c>
      <c r="H17" s="411" t="s">
        <v>246</v>
      </c>
      <c r="I17" s="411"/>
      <c r="J17" s="411"/>
      <c r="K17" s="411"/>
      <c r="L17" s="411"/>
      <c r="M17" s="411"/>
      <c r="N17" s="411"/>
      <c r="P17" s="241"/>
      <c r="Q17" s="237"/>
      <c r="R17" s="238"/>
      <c r="S17" s="238"/>
      <c r="T17" s="115" t="e">
        <f>IF(AND(T18="NOT",T19="NOT",T20="NOT",T21="NOT",T22="NOT",T23="NOT",T24="NOT",T25="NOT",T26="NOT",T27="NOT",T13="NOT"),"NOT",#REF!)</f>
        <v>#REF!</v>
      </c>
      <c r="U17" s="115" t="e">
        <f>IF(AND(U18="NOT",U19="NOT",U20="NOT",U21="NOT",U22="NOT",U23="NOT",U24="NOT",U25="NOT",U26="NOT",U27="NOT",T13="NOT"),"NOT",#REF!)</f>
        <v>#REF!</v>
      </c>
      <c r="V17" s="115" t="e">
        <f>IF(AND(V18="NOT",V19="NOT",V20="NOT",V21="NOT",V22="NOT",V23="NOT",V24="NOT",V25="NOT",V26="NOT",V27="NOT",T13="NOT"),"NOT",#REF!)</f>
        <v>#REF!</v>
      </c>
      <c r="W17" s="238"/>
      <c r="X17" s="238"/>
      <c r="Y17" s="238"/>
      <c r="Z17" s="238"/>
      <c r="AA17" s="238"/>
      <c r="AB17" s="238"/>
    </row>
    <row r="18" spans="1:28">
      <c r="A18" s="238"/>
      <c r="B18" s="235"/>
      <c r="C18" s="50"/>
      <c r="D18" s="235"/>
      <c r="E18" s="50"/>
      <c r="F18" s="117"/>
      <c r="G18" s="105"/>
      <c r="H18" s="389"/>
      <c r="I18" s="390"/>
      <c r="J18" s="390"/>
      <c r="K18" s="390"/>
      <c r="L18" s="390"/>
      <c r="M18" s="390"/>
      <c r="N18" s="391"/>
      <c r="P18" s="241"/>
      <c r="Q18" s="237"/>
      <c r="R18" s="238"/>
      <c r="S18" s="238"/>
      <c r="T18" s="238" t="str">
        <f>IF(AND(($N18&gt;0),ISBLANK(B18)),B18,"NOT")</f>
        <v>NOT</v>
      </c>
      <c r="U18" s="238" t="str">
        <f>IF(AND(($N18&gt;0),ISBLANK(F18)),F18,"NOT")</f>
        <v>NOT</v>
      </c>
      <c r="V18" s="238" t="str">
        <f>IF(AND(($N18&gt;0),ISBLANK(H18)),H18,"NOT")</f>
        <v>NOT</v>
      </c>
      <c r="W18" s="238"/>
      <c r="X18" s="238" t="str">
        <f t="shared" ref="X18:X27" si="0">LEFT(F18,3)</f>
        <v/>
      </c>
      <c r="Y18" s="238"/>
      <c r="Z18" s="238"/>
      <c r="AA18" s="238"/>
      <c r="AB18" s="238"/>
    </row>
    <row r="19" spans="1:28">
      <c r="A19" s="238"/>
      <c r="B19" s="235"/>
      <c r="C19" s="50"/>
      <c r="D19" s="235"/>
      <c r="E19" s="50"/>
      <c r="F19" s="117"/>
      <c r="G19" s="105"/>
      <c r="H19" s="389"/>
      <c r="I19" s="390"/>
      <c r="J19" s="390"/>
      <c r="K19" s="390"/>
      <c r="L19" s="390"/>
      <c r="M19" s="390"/>
      <c r="N19" s="391"/>
      <c r="P19" s="241"/>
      <c r="Q19" s="237"/>
      <c r="R19" s="238"/>
      <c r="S19" s="238"/>
      <c r="T19" s="238" t="str">
        <f>IF(AND(($N19&gt;0),ISBLANK(B19)),B19,"NOT")</f>
        <v>NOT</v>
      </c>
      <c r="U19" s="238" t="str">
        <f t="shared" ref="U19:U27" si="1">IF(AND(($N19&gt;0),ISBLANK(F19)),F19,"NOT")</f>
        <v>NOT</v>
      </c>
      <c r="V19" s="238" t="str">
        <f t="shared" ref="V19:V27" si="2">IF(AND(($N19&gt;0),ISBLANK(H19)),H19,"NOT")</f>
        <v>NOT</v>
      </c>
      <c r="W19" s="238"/>
      <c r="X19" s="238" t="str">
        <f t="shared" si="0"/>
        <v/>
      </c>
      <c r="Y19" s="238"/>
      <c r="Z19" s="238"/>
      <c r="AA19" s="238"/>
      <c r="AB19" s="238"/>
    </row>
    <row r="20" spans="1:28">
      <c r="A20" s="238"/>
      <c r="B20" s="235"/>
      <c r="C20" s="50"/>
      <c r="D20" s="235"/>
      <c r="E20" s="50"/>
      <c r="F20" s="117"/>
      <c r="G20" s="105"/>
      <c r="H20" s="389"/>
      <c r="I20" s="390"/>
      <c r="J20" s="390"/>
      <c r="K20" s="390"/>
      <c r="L20" s="390"/>
      <c r="M20" s="390"/>
      <c r="N20" s="391"/>
      <c r="P20" s="241"/>
      <c r="Q20" s="237"/>
      <c r="R20" s="238"/>
      <c r="S20" s="238"/>
      <c r="T20" s="238" t="str">
        <f>IF(AND(($N20&gt;0),ISBLANK(B20)),B20,"NOT")</f>
        <v>NOT</v>
      </c>
      <c r="U20" s="238" t="str">
        <f t="shared" si="1"/>
        <v>NOT</v>
      </c>
      <c r="V20" s="238" t="str">
        <f t="shared" si="2"/>
        <v>NOT</v>
      </c>
      <c r="W20" s="238"/>
      <c r="X20" s="238" t="str">
        <f t="shared" si="0"/>
        <v/>
      </c>
      <c r="Y20" s="238"/>
      <c r="Z20" s="238"/>
      <c r="AA20" s="238"/>
      <c r="AB20" s="238"/>
    </row>
    <row r="21" spans="1:28">
      <c r="A21" s="238"/>
      <c r="B21" s="235"/>
      <c r="C21" s="50"/>
      <c r="D21" s="235"/>
      <c r="E21" s="50"/>
      <c r="F21" s="117"/>
      <c r="G21" s="105"/>
      <c r="H21" s="389"/>
      <c r="I21" s="390"/>
      <c r="J21" s="390"/>
      <c r="K21" s="390"/>
      <c r="L21" s="390"/>
      <c r="M21" s="390"/>
      <c r="N21" s="391"/>
      <c r="P21" s="241"/>
      <c r="Q21" s="237"/>
      <c r="R21" s="238"/>
      <c r="S21" s="238"/>
      <c r="T21" s="238" t="str">
        <f>IF(AND(($N21&gt;0),ISBLANK(B21)),B21,"NOT")</f>
        <v>NOT</v>
      </c>
      <c r="U21" s="238" t="str">
        <f t="shared" si="1"/>
        <v>NOT</v>
      </c>
      <c r="V21" s="238" t="str">
        <f t="shared" si="2"/>
        <v>NOT</v>
      </c>
      <c r="W21" s="238"/>
      <c r="X21" s="238" t="str">
        <f t="shared" si="0"/>
        <v/>
      </c>
      <c r="Y21" s="238"/>
      <c r="Z21" s="238"/>
      <c r="AA21" s="238"/>
      <c r="AB21" s="248"/>
    </row>
    <row r="22" spans="1:28">
      <c r="A22" s="238"/>
      <c r="B22" s="235"/>
      <c r="C22" s="50"/>
      <c r="D22" s="235"/>
      <c r="E22" s="50"/>
      <c r="F22" s="117"/>
      <c r="G22" s="105"/>
      <c r="H22" s="389"/>
      <c r="I22" s="390"/>
      <c r="J22" s="390"/>
      <c r="K22" s="390"/>
      <c r="L22" s="390"/>
      <c r="M22" s="390"/>
      <c r="N22" s="391"/>
      <c r="P22" s="241"/>
      <c r="Q22" s="237"/>
      <c r="R22" s="238"/>
      <c r="S22" s="238"/>
      <c r="T22" s="238" t="e">
        <f>IF(AND((#REF!&gt;0),ISBLANK(B22)),B22,"NOT")</f>
        <v>#REF!</v>
      </c>
      <c r="U22" s="238" t="e">
        <f>IF(AND((#REF!&gt;0),ISBLANK(F22)),F22,"NOT")</f>
        <v>#REF!</v>
      </c>
      <c r="V22" s="238" t="e">
        <f>IF(AND((#REF!&gt;0),ISBLANK(#REF!)),#REF!,"NOT")</f>
        <v>#REF!</v>
      </c>
      <c r="W22" s="238"/>
      <c r="X22" s="238" t="str">
        <f t="shared" si="0"/>
        <v/>
      </c>
      <c r="Y22" s="238"/>
      <c r="Z22" s="238"/>
      <c r="AA22" s="238"/>
      <c r="AB22" s="238"/>
    </row>
    <row r="23" spans="1:28">
      <c r="A23" s="238"/>
      <c r="B23" s="235"/>
      <c r="C23" s="50"/>
      <c r="D23" s="235"/>
      <c r="E23" s="50"/>
      <c r="F23" s="117"/>
      <c r="G23" s="105"/>
      <c r="H23" s="389"/>
      <c r="I23" s="390"/>
      <c r="J23" s="390"/>
      <c r="K23" s="390"/>
      <c r="L23" s="390"/>
      <c r="M23" s="390"/>
      <c r="N23" s="391"/>
      <c r="P23" s="241"/>
      <c r="Q23" s="237"/>
      <c r="R23" s="238"/>
      <c r="S23" s="238"/>
      <c r="T23" s="238" t="str">
        <f>IF(AND(($N22&gt;0),ISBLANK(B23)),B23,"NOT")</f>
        <v>NOT</v>
      </c>
      <c r="U23" s="238" t="str">
        <f>IF(AND(($N22&gt;0),ISBLANK(F23)),F23,"NOT")</f>
        <v>NOT</v>
      </c>
      <c r="V23" s="238" t="str">
        <f>IF(AND(($N22&gt;0),ISBLANK(H22)),H22,"NOT")</f>
        <v>NOT</v>
      </c>
      <c r="W23" s="238"/>
      <c r="X23" s="238" t="str">
        <f t="shared" si="0"/>
        <v/>
      </c>
      <c r="Y23" s="238"/>
      <c r="Z23" s="238"/>
      <c r="AA23" s="238"/>
      <c r="AB23" s="238"/>
    </row>
    <row r="24" spans="1:28">
      <c r="A24" s="238"/>
      <c r="B24" s="235"/>
      <c r="C24" s="50"/>
      <c r="D24" s="235"/>
      <c r="E24" s="50"/>
      <c r="F24" s="117"/>
      <c r="G24" s="105"/>
      <c r="H24" s="389"/>
      <c r="I24" s="390"/>
      <c r="J24" s="390"/>
      <c r="K24" s="390"/>
      <c r="L24" s="390"/>
      <c r="M24" s="390"/>
      <c r="N24" s="391"/>
      <c r="P24" s="241"/>
      <c r="Q24" s="237"/>
      <c r="R24" s="238"/>
      <c r="S24" s="238"/>
      <c r="T24" s="238" t="str">
        <f>IF(AND(($N24&gt;0),ISBLANK(B24)),B24,"NOT")</f>
        <v>NOT</v>
      </c>
      <c r="U24" s="238" t="str">
        <f t="shared" si="1"/>
        <v>NOT</v>
      </c>
      <c r="V24" s="238" t="str">
        <f t="shared" si="2"/>
        <v>NOT</v>
      </c>
      <c r="W24" s="238"/>
      <c r="X24" s="238" t="str">
        <f t="shared" si="0"/>
        <v/>
      </c>
      <c r="Y24" s="238"/>
      <c r="Z24" s="238"/>
      <c r="AA24" s="238"/>
      <c r="AB24" s="238"/>
    </row>
    <row r="25" spans="1:28">
      <c r="A25" s="238"/>
      <c r="B25" s="235"/>
      <c r="C25" s="50"/>
      <c r="D25" s="235"/>
      <c r="E25" s="50"/>
      <c r="F25" s="117"/>
      <c r="G25" s="105"/>
      <c r="H25" s="389"/>
      <c r="I25" s="390"/>
      <c r="J25" s="390"/>
      <c r="K25" s="390"/>
      <c r="L25" s="390"/>
      <c r="M25" s="390"/>
      <c r="N25" s="391"/>
      <c r="P25" s="241"/>
      <c r="Q25" s="237"/>
      <c r="R25" s="238"/>
      <c r="S25" s="238"/>
      <c r="T25" s="238" t="str">
        <f>IF(AND(($N25&gt;0),ISBLANK(B25)),B25,"NOT")</f>
        <v>NOT</v>
      </c>
      <c r="U25" s="238" t="str">
        <f t="shared" si="1"/>
        <v>NOT</v>
      </c>
      <c r="V25" s="238" t="str">
        <f t="shared" si="2"/>
        <v>NOT</v>
      </c>
      <c r="W25" s="238"/>
      <c r="X25" s="238" t="str">
        <f t="shared" si="0"/>
        <v/>
      </c>
      <c r="Y25" s="238"/>
      <c r="Z25" s="238"/>
      <c r="AA25" s="238"/>
      <c r="AB25" s="238"/>
    </row>
    <row r="26" spans="1:28">
      <c r="A26" s="238"/>
      <c r="B26" s="235"/>
      <c r="C26" s="50"/>
      <c r="D26" s="235"/>
      <c r="E26" s="50"/>
      <c r="F26" s="117"/>
      <c r="G26" s="105"/>
      <c r="H26" s="389"/>
      <c r="I26" s="390"/>
      <c r="J26" s="390"/>
      <c r="K26" s="390"/>
      <c r="L26" s="390"/>
      <c r="M26" s="390"/>
      <c r="N26" s="391"/>
      <c r="P26" s="241"/>
      <c r="Q26" s="237"/>
      <c r="R26" s="238"/>
      <c r="S26" s="238"/>
      <c r="T26" s="238" t="str">
        <f>IF(AND(($N26&gt;0),ISBLANK(B26)),B26,"NOT")</f>
        <v>NOT</v>
      </c>
      <c r="U26" s="238" t="str">
        <f t="shared" si="1"/>
        <v>NOT</v>
      </c>
      <c r="V26" s="238" t="str">
        <f t="shared" si="2"/>
        <v>NOT</v>
      </c>
      <c r="W26" s="238"/>
      <c r="X26" s="238" t="str">
        <f t="shared" si="0"/>
        <v/>
      </c>
      <c r="Y26" s="238"/>
      <c r="Z26" s="238"/>
      <c r="AA26" s="238"/>
      <c r="AB26" s="238"/>
    </row>
    <row r="27" spans="1:28">
      <c r="A27" s="238"/>
      <c r="B27" s="235"/>
      <c r="C27" s="50"/>
      <c r="D27" s="235"/>
      <c r="E27" s="50"/>
      <c r="F27" s="117"/>
      <c r="G27" s="105"/>
      <c r="H27" s="389"/>
      <c r="I27" s="390"/>
      <c r="J27" s="390"/>
      <c r="K27" s="390"/>
      <c r="L27" s="390"/>
      <c r="M27" s="390"/>
      <c r="N27" s="391"/>
      <c r="P27" s="241"/>
      <c r="Q27" s="237"/>
      <c r="R27" s="238"/>
      <c r="S27" s="238"/>
      <c r="T27" s="238" t="str">
        <f>IF(AND(($N27&gt;0),ISBLANK(B27)),B27,"NOT")</f>
        <v>NOT</v>
      </c>
      <c r="U27" s="238" t="str">
        <f t="shared" si="1"/>
        <v>NOT</v>
      </c>
      <c r="V27" s="238" t="str">
        <f t="shared" si="2"/>
        <v>NOT</v>
      </c>
      <c r="W27" s="238"/>
      <c r="X27" s="238" t="str">
        <f t="shared" si="0"/>
        <v/>
      </c>
      <c r="Y27" s="238"/>
      <c r="Z27" s="238"/>
      <c r="AA27" s="238"/>
      <c r="AB27" s="238"/>
    </row>
    <row r="28" spans="1:28">
      <c r="A28" s="238"/>
      <c r="B28" s="240"/>
      <c r="C28" s="50"/>
      <c r="D28" s="240"/>
      <c r="E28" s="50"/>
      <c r="F28" s="241"/>
      <c r="H28" s="241"/>
      <c r="J28" s="241"/>
      <c r="L28" s="241"/>
      <c r="M28" s="50"/>
      <c r="N28" s="241"/>
      <c r="P28" s="242"/>
      <c r="Q28" s="237"/>
      <c r="R28" s="238"/>
      <c r="S28" s="238"/>
      <c r="T28" s="238"/>
      <c r="U28" s="238"/>
      <c r="V28" s="238"/>
      <c r="W28" s="238"/>
      <c r="X28" s="238"/>
      <c r="Y28" s="238"/>
      <c r="Z28" s="238"/>
      <c r="AA28" s="238"/>
      <c r="AB28" s="238"/>
    </row>
    <row r="29" spans="1:28">
      <c r="A29" s="238"/>
      <c r="B29" s="240"/>
      <c r="C29" s="50"/>
      <c r="D29" s="240"/>
      <c r="E29" s="50"/>
      <c r="F29" s="241"/>
      <c r="H29" s="241"/>
      <c r="J29" s="241"/>
      <c r="L29" s="241"/>
      <c r="M29" s="50"/>
      <c r="N29" s="241"/>
      <c r="P29" s="242"/>
      <c r="Q29" s="237"/>
      <c r="R29" s="238"/>
      <c r="S29" s="238"/>
      <c r="T29" s="238"/>
      <c r="U29" s="238"/>
      <c r="V29" s="238"/>
      <c r="W29" s="238"/>
      <c r="X29" s="238"/>
      <c r="Y29" s="238"/>
      <c r="Z29" s="238"/>
      <c r="AA29" s="238"/>
      <c r="AB29" s="238"/>
    </row>
    <row r="30" spans="1:28">
      <c r="A30" s="238"/>
      <c r="B30" s="240"/>
      <c r="C30" s="50"/>
      <c r="D30" s="240"/>
      <c r="E30" s="50"/>
      <c r="F30" s="241"/>
      <c r="H30" s="241"/>
      <c r="J30" s="241"/>
      <c r="L30" s="241"/>
      <c r="M30" s="50"/>
      <c r="N30" s="241"/>
      <c r="P30" s="242"/>
      <c r="Q30" s="237"/>
      <c r="R30" s="238"/>
      <c r="S30" s="238"/>
      <c r="T30" s="238"/>
      <c r="U30" s="238"/>
      <c r="V30" s="238"/>
      <c r="W30" s="238"/>
      <c r="X30" s="238"/>
      <c r="Y30" s="238"/>
      <c r="Z30" s="238"/>
      <c r="AA30" s="238"/>
      <c r="AB30" s="238"/>
    </row>
    <row r="31" spans="1:28" ht="27" customHeight="1">
      <c r="A31" s="108">
        <v>5</v>
      </c>
      <c r="B31" s="109" t="s">
        <v>247</v>
      </c>
      <c r="C31" s="110"/>
      <c r="D31" s="109"/>
      <c r="E31" s="110"/>
      <c r="F31" s="395" t="s">
        <v>248</v>
      </c>
      <c r="G31" s="396"/>
      <c r="H31" s="396"/>
      <c r="I31" s="396"/>
      <c r="J31" s="397"/>
      <c r="K31" s="111"/>
      <c r="L31" s="112" t="s">
        <v>233</v>
      </c>
      <c r="M31" s="110"/>
      <c r="N31" s="113">
        <f>SUM(N35:N54)</f>
        <v>0</v>
      </c>
      <c r="O31" s="111"/>
      <c r="P31" s="114">
        <f>IF(N31=0,0%,N31/N$3)</f>
        <v>0</v>
      </c>
      <c r="Q31" s="242"/>
      <c r="R31" s="243"/>
      <c r="S31" s="238" t="str">
        <f>IF(P31&gt;Q31,F31,"")</f>
        <v/>
      </c>
      <c r="T31" s="238"/>
      <c r="U31" s="238"/>
      <c r="V31" s="238"/>
      <c r="W31" s="238"/>
      <c r="X31" s="238"/>
      <c r="Y31" s="238"/>
      <c r="Z31" s="238"/>
      <c r="AA31" s="238"/>
      <c r="AB31" s="238"/>
    </row>
    <row r="32" spans="1:28" s="45" customFormat="1" ht="7.5" customHeight="1">
      <c r="B32" s="50"/>
      <c r="C32" s="50"/>
      <c r="D32" s="50"/>
      <c r="E32" s="50"/>
      <c r="F32" s="41"/>
      <c r="G32" s="41"/>
      <c r="H32" s="41"/>
      <c r="I32" s="41"/>
      <c r="J32" s="41"/>
      <c r="K32" s="41"/>
      <c r="L32" s="41"/>
      <c r="M32" s="50"/>
      <c r="N32" s="41"/>
      <c r="O32" s="41"/>
      <c r="P32" s="41"/>
      <c r="Q32" s="41"/>
      <c r="X32" s="238"/>
    </row>
    <row r="33" spans="2:24" ht="3.75" customHeight="1">
      <c r="B33" s="240"/>
      <c r="C33" s="50"/>
      <c r="D33" s="240"/>
      <c r="E33" s="50"/>
      <c r="F33" s="241"/>
      <c r="H33" s="241"/>
      <c r="J33" s="241"/>
      <c r="L33" s="241"/>
      <c r="M33" s="50"/>
      <c r="N33" s="241"/>
      <c r="P33" s="242"/>
      <c r="Q33" s="237"/>
      <c r="R33" s="238"/>
      <c r="S33" s="238"/>
      <c r="T33" s="238"/>
      <c r="U33" s="238"/>
      <c r="V33" s="238"/>
      <c r="W33" s="238"/>
      <c r="X33" s="238"/>
    </row>
    <row r="34" spans="2:24" ht="12.75" customHeight="1">
      <c r="B34" s="106" t="s">
        <v>243</v>
      </c>
      <c r="C34" s="50"/>
      <c r="D34" s="106" t="s">
        <v>244</v>
      </c>
      <c r="E34" s="50"/>
      <c r="F34" s="106" t="s">
        <v>245</v>
      </c>
      <c r="H34" s="106" t="s">
        <v>249</v>
      </c>
      <c r="J34" s="106" t="s">
        <v>250</v>
      </c>
      <c r="L34" s="106" t="s">
        <v>251</v>
      </c>
      <c r="M34" s="107"/>
      <c r="N34" s="56" t="s">
        <v>252</v>
      </c>
      <c r="P34" s="241"/>
      <c r="Q34" s="237"/>
      <c r="R34" s="238"/>
      <c r="S34" s="238"/>
      <c r="T34" s="115" t="e">
        <f>IF(AND(T35="NOT",T36="NOT",T37="NOT",#REF!="NOT"),"NOT",#REF!)</f>
        <v>#REF!</v>
      </c>
      <c r="U34" s="115" t="e">
        <f>IF(AND(U35="NOT",U36="NOT",U37="NOT",#REF!="NOT"),"NOT",#REF!)</f>
        <v>#REF!</v>
      </c>
      <c r="V34" s="115" t="e">
        <f>IF(AND(V35="NOT",V36="NOT",V37="NOT",#REF!="NOT"),"NOT",#REF!)</f>
        <v>#REF!</v>
      </c>
      <c r="W34" s="238"/>
      <c r="X34" s="238"/>
    </row>
    <row r="35" spans="2:24">
      <c r="B35" s="235"/>
      <c r="C35" s="50"/>
      <c r="D35" s="235"/>
      <c r="E35" s="50"/>
      <c r="F35" s="117"/>
      <c r="G35" s="105"/>
      <c r="H35" s="118"/>
      <c r="I35" s="105"/>
      <c r="J35" s="119"/>
      <c r="K35" s="105"/>
      <c r="L35" s="119"/>
      <c r="M35" s="50"/>
      <c r="N35" s="70">
        <f>TRUNC(J35*L35,2)</f>
        <v>0</v>
      </c>
      <c r="P35" s="241"/>
      <c r="Q35" s="237"/>
      <c r="R35" s="238"/>
      <c r="S35" s="238"/>
      <c r="T35" s="238" t="str">
        <f t="shared" ref="T35:T54" si="3">IF(AND(($N35&gt;0),ISBLANK(B35)),B35,"NOT")</f>
        <v>NOT</v>
      </c>
      <c r="U35" s="238" t="str">
        <f>IF(AND(($N35&gt;0),ISBLANK(F35)),F35,"NOT")</f>
        <v>NOT</v>
      </c>
      <c r="V35" s="238" t="str">
        <f>IF(AND(($N35&gt;0),ISBLANK(H35)),H35,"NOT")</f>
        <v>NOT</v>
      </c>
      <c r="W35" s="238"/>
      <c r="X35" s="238" t="str">
        <f>LEFT(F35,3)</f>
        <v/>
      </c>
    </row>
    <row r="36" spans="2:24">
      <c r="B36" s="235"/>
      <c r="C36" s="50"/>
      <c r="D36" s="235"/>
      <c r="E36" s="50"/>
      <c r="F36" s="117"/>
      <c r="G36" s="105"/>
      <c r="H36" s="118"/>
      <c r="I36" s="105"/>
      <c r="J36" s="119"/>
      <c r="K36" s="105"/>
      <c r="L36" s="119"/>
      <c r="M36" s="50"/>
      <c r="N36" s="70">
        <f>TRUNC(J36*L36,2)</f>
        <v>0</v>
      </c>
      <c r="P36" s="241"/>
      <c r="Q36" s="237"/>
      <c r="R36" s="238"/>
      <c r="S36" s="238"/>
      <c r="T36" s="238" t="str">
        <f t="shared" si="3"/>
        <v>NOT</v>
      </c>
      <c r="U36" s="238" t="str">
        <f>IF(AND(($N36&gt;0),ISBLANK(F36)),F36,"NOT")</f>
        <v>NOT</v>
      </c>
      <c r="V36" s="238" t="str">
        <f>IF(AND(($N36&gt;0),ISBLANK(H36)),H36,"NOT")</f>
        <v>NOT</v>
      </c>
      <c r="W36" s="238"/>
      <c r="X36" s="238" t="str">
        <f>LEFT(F36,3)</f>
        <v/>
      </c>
    </row>
    <row r="37" spans="2:24">
      <c r="B37" s="235"/>
      <c r="C37" s="50"/>
      <c r="D37" s="235"/>
      <c r="E37" s="50"/>
      <c r="F37" s="117"/>
      <c r="G37" s="105"/>
      <c r="H37" s="118"/>
      <c r="I37" s="105"/>
      <c r="J37" s="119"/>
      <c r="K37" s="105"/>
      <c r="L37" s="119"/>
      <c r="M37" s="50"/>
      <c r="N37" s="70">
        <f>TRUNC(J37*L37,2)</f>
        <v>0</v>
      </c>
      <c r="P37" s="241"/>
      <c r="Q37" s="237"/>
      <c r="R37" s="238"/>
      <c r="S37" s="238"/>
      <c r="T37" s="238" t="str">
        <f t="shared" si="3"/>
        <v>NOT</v>
      </c>
      <c r="U37" s="238" t="str">
        <f>IF(AND(($N37&gt;0),ISBLANK(F37)),F37,"NOT")</f>
        <v>NOT</v>
      </c>
      <c r="V37" s="238" t="str">
        <f>IF(AND(($N37&gt;0),ISBLANK(H37)),H37,"NOT")</f>
        <v>NOT</v>
      </c>
      <c r="W37" s="238"/>
      <c r="X37" s="238" t="str">
        <f>LEFT(F37,3)</f>
        <v/>
      </c>
    </row>
    <row r="38" spans="2:24">
      <c r="B38" s="235"/>
      <c r="C38" s="50"/>
      <c r="D38" s="235"/>
      <c r="E38" s="50"/>
      <c r="F38" s="117"/>
      <c r="G38" s="105"/>
      <c r="H38" s="118"/>
      <c r="I38" s="105"/>
      <c r="J38" s="119"/>
      <c r="K38" s="105"/>
      <c r="L38" s="119"/>
      <c r="M38" s="50"/>
      <c r="N38" s="70">
        <f t="shared" ref="N38:N54" si="4">TRUNC(J38*L38,2)</f>
        <v>0</v>
      </c>
      <c r="P38" s="241"/>
      <c r="Q38" s="237"/>
      <c r="R38" s="238"/>
      <c r="S38" s="238"/>
      <c r="T38" s="238" t="str">
        <f t="shared" si="3"/>
        <v>NOT</v>
      </c>
      <c r="U38" s="238" t="str">
        <f t="shared" ref="U38:U54" si="5">IF(AND(($N38&gt;0),ISBLANK(F38)),F38,"NOT")</f>
        <v>NOT</v>
      </c>
      <c r="V38" s="238" t="str">
        <f t="shared" ref="V38:V54" si="6">IF(AND(($N38&gt;0),ISBLANK(H38)),H38,"NOT")</f>
        <v>NOT</v>
      </c>
      <c r="W38" s="238"/>
      <c r="X38" s="238" t="str">
        <f t="shared" ref="X38:X54" si="7">LEFT(F38,3)</f>
        <v/>
      </c>
    </row>
    <row r="39" spans="2:24">
      <c r="B39" s="235"/>
      <c r="C39" s="50"/>
      <c r="D39" s="235"/>
      <c r="E39" s="50"/>
      <c r="F39" s="117"/>
      <c r="G39" s="105"/>
      <c r="H39" s="118"/>
      <c r="I39" s="105"/>
      <c r="J39" s="119"/>
      <c r="K39" s="105"/>
      <c r="L39" s="119"/>
      <c r="M39" s="50"/>
      <c r="N39" s="70">
        <f t="shared" si="4"/>
        <v>0</v>
      </c>
      <c r="P39" s="241"/>
      <c r="Q39" s="237"/>
      <c r="R39" s="238"/>
      <c r="S39" s="238"/>
      <c r="T39" s="238" t="str">
        <f t="shared" si="3"/>
        <v>NOT</v>
      </c>
      <c r="U39" s="238" t="str">
        <f t="shared" si="5"/>
        <v>NOT</v>
      </c>
      <c r="V39" s="238" t="str">
        <f t="shared" si="6"/>
        <v>NOT</v>
      </c>
      <c r="W39" s="238"/>
      <c r="X39" s="238" t="str">
        <f t="shared" si="7"/>
        <v/>
      </c>
    </row>
    <row r="40" spans="2:24">
      <c r="B40" s="235"/>
      <c r="C40" s="50"/>
      <c r="D40" s="235"/>
      <c r="E40" s="50"/>
      <c r="F40" s="117"/>
      <c r="G40" s="105"/>
      <c r="H40" s="118"/>
      <c r="I40" s="105"/>
      <c r="J40" s="119"/>
      <c r="K40" s="105"/>
      <c r="L40" s="119"/>
      <c r="M40" s="50"/>
      <c r="N40" s="70">
        <f t="shared" si="4"/>
        <v>0</v>
      </c>
      <c r="P40" s="241"/>
      <c r="Q40" s="237"/>
      <c r="R40" s="238"/>
      <c r="S40" s="238"/>
      <c r="T40" s="238" t="str">
        <f t="shared" si="3"/>
        <v>NOT</v>
      </c>
      <c r="U40" s="238" t="str">
        <f t="shared" si="5"/>
        <v>NOT</v>
      </c>
      <c r="V40" s="238" t="str">
        <f t="shared" si="6"/>
        <v>NOT</v>
      </c>
      <c r="W40" s="238"/>
      <c r="X40" s="238" t="str">
        <f t="shared" si="7"/>
        <v/>
      </c>
    </row>
    <row r="41" spans="2:24">
      <c r="B41" s="235"/>
      <c r="C41" s="50"/>
      <c r="D41" s="235"/>
      <c r="E41" s="50"/>
      <c r="F41" s="117"/>
      <c r="G41" s="105"/>
      <c r="H41" s="118"/>
      <c r="I41" s="105"/>
      <c r="J41" s="119"/>
      <c r="K41" s="105"/>
      <c r="L41" s="119"/>
      <c r="M41" s="50"/>
      <c r="N41" s="70">
        <f t="shared" si="4"/>
        <v>0</v>
      </c>
      <c r="P41" s="241"/>
      <c r="Q41" s="237"/>
      <c r="R41" s="238"/>
      <c r="S41" s="238"/>
      <c r="T41" s="238" t="str">
        <f t="shared" si="3"/>
        <v>NOT</v>
      </c>
      <c r="U41" s="238" t="str">
        <f t="shared" si="5"/>
        <v>NOT</v>
      </c>
      <c r="V41" s="238" t="str">
        <f t="shared" si="6"/>
        <v>NOT</v>
      </c>
      <c r="W41" s="238"/>
      <c r="X41" s="238" t="str">
        <f t="shared" si="7"/>
        <v/>
      </c>
    </row>
    <row r="42" spans="2:24">
      <c r="B42" s="235"/>
      <c r="C42" s="50"/>
      <c r="D42" s="235"/>
      <c r="E42" s="50"/>
      <c r="F42" s="117"/>
      <c r="G42" s="105"/>
      <c r="H42" s="118"/>
      <c r="I42" s="105"/>
      <c r="J42" s="119"/>
      <c r="K42" s="105"/>
      <c r="L42" s="119"/>
      <c r="M42" s="50"/>
      <c r="N42" s="70">
        <f t="shared" si="4"/>
        <v>0</v>
      </c>
      <c r="P42" s="241"/>
      <c r="Q42" s="237"/>
      <c r="R42" s="238"/>
      <c r="S42" s="238"/>
      <c r="T42" s="238" t="str">
        <f t="shared" si="3"/>
        <v>NOT</v>
      </c>
      <c r="U42" s="238" t="str">
        <f t="shared" si="5"/>
        <v>NOT</v>
      </c>
      <c r="V42" s="238" t="str">
        <f t="shared" si="6"/>
        <v>NOT</v>
      </c>
      <c r="W42" s="238"/>
      <c r="X42" s="238" t="str">
        <f t="shared" si="7"/>
        <v/>
      </c>
    </row>
    <row r="43" spans="2:24">
      <c r="B43" s="235"/>
      <c r="C43" s="50"/>
      <c r="D43" s="235"/>
      <c r="E43" s="50"/>
      <c r="F43" s="117"/>
      <c r="G43" s="105"/>
      <c r="H43" s="118"/>
      <c r="I43" s="105"/>
      <c r="J43" s="119"/>
      <c r="K43" s="105"/>
      <c r="L43" s="119"/>
      <c r="M43" s="50"/>
      <c r="N43" s="70">
        <f t="shared" si="4"/>
        <v>0</v>
      </c>
      <c r="P43" s="241"/>
      <c r="Q43" s="237"/>
      <c r="R43" s="238"/>
      <c r="S43" s="238"/>
      <c r="T43" s="238" t="str">
        <f t="shared" si="3"/>
        <v>NOT</v>
      </c>
      <c r="U43" s="238" t="str">
        <f t="shared" si="5"/>
        <v>NOT</v>
      </c>
      <c r="V43" s="238" t="str">
        <f t="shared" si="6"/>
        <v>NOT</v>
      </c>
      <c r="W43" s="238"/>
      <c r="X43" s="238" t="str">
        <f t="shared" si="7"/>
        <v/>
      </c>
    </row>
    <row r="44" spans="2:24">
      <c r="B44" s="235"/>
      <c r="C44" s="50"/>
      <c r="D44" s="235"/>
      <c r="E44" s="50"/>
      <c r="F44" s="117"/>
      <c r="G44" s="105"/>
      <c r="H44" s="118"/>
      <c r="I44" s="105"/>
      <c r="J44" s="119"/>
      <c r="K44" s="105"/>
      <c r="L44" s="119"/>
      <c r="M44" s="50"/>
      <c r="N44" s="70">
        <f t="shared" si="4"/>
        <v>0</v>
      </c>
      <c r="P44" s="241"/>
      <c r="Q44" s="237"/>
      <c r="R44" s="238"/>
      <c r="S44" s="238"/>
      <c r="T44" s="238" t="str">
        <f t="shared" si="3"/>
        <v>NOT</v>
      </c>
      <c r="U44" s="238" t="str">
        <f t="shared" si="5"/>
        <v>NOT</v>
      </c>
      <c r="V44" s="238" t="str">
        <f t="shared" si="6"/>
        <v>NOT</v>
      </c>
      <c r="W44" s="238"/>
      <c r="X44" s="238" t="str">
        <f t="shared" si="7"/>
        <v/>
      </c>
    </row>
    <row r="45" spans="2:24">
      <c r="B45" s="235"/>
      <c r="C45" s="50"/>
      <c r="D45" s="235"/>
      <c r="E45" s="50"/>
      <c r="F45" s="117"/>
      <c r="G45" s="105"/>
      <c r="H45" s="118"/>
      <c r="I45" s="105"/>
      <c r="J45" s="119"/>
      <c r="K45" s="105"/>
      <c r="L45" s="119"/>
      <c r="M45" s="50"/>
      <c r="N45" s="70">
        <f t="shared" si="4"/>
        <v>0</v>
      </c>
      <c r="P45" s="241"/>
      <c r="Q45" s="237"/>
      <c r="R45" s="238"/>
      <c r="S45" s="238"/>
      <c r="T45" s="238" t="str">
        <f t="shared" si="3"/>
        <v>NOT</v>
      </c>
      <c r="U45" s="238" t="str">
        <f t="shared" si="5"/>
        <v>NOT</v>
      </c>
      <c r="V45" s="238" t="str">
        <f t="shared" si="6"/>
        <v>NOT</v>
      </c>
      <c r="W45" s="238"/>
      <c r="X45" s="238" t="str">
        <f t="shared" si="7"/>
        <v/>
      </c>
    </row>
    <row r="46" spans="2:24">
      <c r="B46" s="235"/>
      <c r="C46" s="50"/>
      <c r="D46" s="235"/>
      <c r="E46" s="50"/>
      <c r="F46" s="117"/>
      <c r="G46" s="105"/>
      <c r="H46" s="118"/>
      <c r="I46" s="105"/>
      <c r="J46" s="119"/>
      <c r="K46" s="105"/>
      <c r="L46" s="119"/>
      <c r="M46" s="50"/>
      <c r="N46" s="70">
        <f t="shared" si="4"/>
        <v>0</v>
      </c>
      <c r="P46" s="241"/>
      <c r="Q46" s="237"/>
      <c r="R46" s="238"/>
      <c r="S46" s="238"/>
      <c r="T46" s="238" t="str">
        <f t="shared" si="3"/>
        <v>NOT</v>
      </c>
      <c r="U46" s="238" t="str">
        <f t="shared" si="5"/>
        <v>NOT</v>
      </c>
      <c r="V46" s="238" t="str">
        <f t="shared" si="6"/>
        <v>NOT</v>
      </c>
      <c r="W46" s="238"/>
      <c r="X46" s="238" t="str">
        <f t="shared" si="7"/>
        <v/>
      </c>
    </row>
    <row r="47" spans="2:24">
      <c r="B47" s="235"/>
      <c r="C47" s="50"/>
      <c r="D47" s="235"/>
      <c r="E47" s="50"/>
      <c r="F47" s="117"/>
      <c r="G47" s="105"/>
      <c r="H47" s="118"/>
      <c r="I47" s="105"/>
      <c r="J47" s="119"/>
      <c r="K47" s="105"/>
      <c r="L47" s="119"/>
      <c r="M47" s="50"/>
      <c r="N47" s="70">
        <f t="shared" si="4"/>
        <v>0</v>
      </c>
      <c r="P47" s="241"/>
      <c r="Q47" s="237"/>
      <c r="R47" s="238"/>
      <c r="S47" s="238"/>
      <c r="T47" s="238" t="str">
        <f t="shared" si="3"/>
        <v>NOT</v>
      </c>
      <c r="U47" s="238" t="str">
        <f t="shared" si="5"/>
        <v>NOT</v>
      </c>
      <c r="V47" s="238" t="str">
        <f t="shared" si="6"/>
        <v>NOT</v>
      </c>
      <c r="W47" s="238"/>
      <c r="X47" s="238" t="str">
        <f t="shared" si="7"/>
        <v/>
      </c>
    </row>
    <row r="48" spans="2:24">
      <c r="B48" s="235"/>
      <c r="C48" s="50"/>
      <c r="D48" s="235"/>
      <c r="E48" s="50"/>
      <c r="F48" s="117"/>
      <c r="G48" s="105"/>
      <c r="H48" s="118"/>
      <c r="I48" s="105"/>
      <c r="J48" s="119"/>
      <c r="K48" s="105"/>
      <c r="L48" s="119"/>
      <c r="M48" s="50"/>
      <c r="N48" s="70">
        <f t="shared" si="4"/>
        <v>0</v>
      </c>
      <c r="P48" s="241"/>
      <c r="Q48" s="237"/>
      <c r="R48" s="238"/>
      <c r="S48" s="238"/>
      <c r="T48" s="238" t="str">
        <f t="shared" si="3"/>
        <v>NOT</v>
      </c>
      <c r="U48" s="238" t="str">
        <f t="shared" si="5"/>
        <v>NOT</v>
      </c>
      <c r="V48" s="238" t="str">
        <f t="shared" si="6"/>
        <v>NOT</v>
      </c>
      <c r="W48" s="238"/>
      <c r="X48" s="238" t="str">
        <f t="shared" si="7"/>
        <v/>
      </c>
    </row>
    <row r="49" spans="1:24">
      <c r="A49" s="238"/>
      <c r="B49" s="235"/>
      <c r="C49" s="50"/>
      <c r="D49" s="235"/>
      <c r="E49" s="50"/>
      <c r="F49" s="117"/>
      <c r="G49" s="105"/>
      <c r="H49" s="118"/>
      <c r="I49" s="105"/>
      <c r="J49" s="119"/>
      <c r="K49" s="105"/>
      <c r="L49" s="119"/>
      <c r="M49" s="50"/>
      <c r="N49" s="70">
        <f t="shared" si="4"/>
        <v>0</v>
      </c>
      <c r="P49" s="241"/>
      <c r="Q49" s="237"/>
      <c r="R49" s="238"/>
      <c r="S49" s="238"/>
      <c r="T49" s="238" t="str">
        <f t="shared" si="3"/>
        <v>NOT</v>
      </c>
      <c r="U49" s="238" t="str">
        <f t="shared" si="5"/>
        <v>NOT</v>
      </c>
      <c r="V49" s="238" t="str">
        <f t="shared" si="6"/>
        <v>NOT</v>
      </c>
      <c r="W49" s="238"/>
      <c r="X49" s="238" t="str">
        <f t="shared" si="7"/>
        <v/>
      </c>
    </row>
    <row r="50" spans="1:24">
      <c r="A50" s="238"/>
      <c r="B50" s="235"/>
      <c r="C50" s="50"/>
      <c r="D50" s="235"/>
      <c r="E50" s="50"/>
      <c r="F50" s="117"/>
      <c r="G50" s="105"/>
      <c r="H50" s="118"/>
      <c r="I50" s="105"/>
      <c r="J50" s="119"/>
      <c r="K50" s="105"/>
      <c r="L50" s="119"/>
      <c r="M50" s="50"/>
      <c r="N50" s="70">
        <f t="shared" si="4"/>
        <v>0</v>
      </c>
      <c r="P50" s="241"/>
      <c r="Q50" s="237"/>
      <c r="R50" s="238"/>
      <c r="S50" s="238"/>
      <c r="T50" s="238" t="str">
        <f t="shared" si="3"/>
        <v>NOT</v>
      </c>
      <c r="U50" s="238" t="str">
        <f t="shared" si="5"/>
        <v>NOT</v>
      </c>
      <c r="V50" s="238" t="str">
        <f t="shared" si="6"/>
        <v>NOT</v>
      </c>
      <c r="W50" s="238"/>
      <c r="X50" s="238" t="str">
        <f t="shared" si="7"/>
        <v/>
      </c>
    </row>
    <row r="51" spans="1:24">
      <c r="A51" s="238"/>
      <c r="B51" s="235"/>
      <c r="C51" s="50"/>
      <c r="D51" s="235"/>
      <c r="E51" s="50"/>
      <c r="F51" s="117"/>
      <c r="G51" s="105"/>
      <c r="H51" s="118"/>
      <c r="I51" s="105"/>
      <c r="J51" s="119"/>
      <c r="K51" s="105"/>
      <c r="L51" s="119"/>
      <c r="M51" s="50"/>
      <c r="N51" s="70">
        <f t="shared" si="4"/>
        <v>0</v>
      </c>
      <c r="P51" s="241"/>
      <c r="Q51" s="237"/>
      <c r="R51" s="238"/>
      <c r="S51" s="238"/>
      <c r="T51" s="238" t="str">
        <f t="shared" si="3"/>
        <v>NOT</v>
      </c>
      <c r="U51" s="238" t="str">
        <f t="shared" si="5"/>
        <v>NOT</v>
      </c>
      <c r="V51" s="238" t="str">
        <f t="shared" si="6"/>
        <v>NOT</v>
      </c>
      <c r="W51" s="238"/>
      <c r="X51" s="238" t="str">
        <f t="shared" si="7"/>
        <v/>
      </c>
    </row>
    <row r="52" spans="1:24">
      <c r="A52" s="238"/>
      <c r="B52" s="235"/>
      <c r="C52" s="50"/>
      <c r="D52" s="235"/>
      <c r="E52" s="50"/>
      <c r="F52" s="117"/>
      <c r="G52" s="105"/>
      <c r="H52" s="118"/>
      <c r="I52" s="105"/>
      <c r="J52" s="119"/>
      <c r="K52" s="105"/>
      <c r="L52" s="119"/>
      <c r="M52" s="50"/>
      <c r="N52" s="70">
        <f t="shared" si="4"/>
        <v>0</v>
      </c>
      <c r="P52" s="241"/>
      <c r="Q52" s="237"/>
      <c r="R52" s="238"/>
      <c r="S52" s="238"/>
      <c r="T52" s="238" t="str">
        <f t="shared" si="3"/>
        <v>NOT</v>
      </c>
      <c r="U52" s="238" t="str">
        <f t="shared" si="5"/>
        <v>NOT</v>
      </c>
      <c r="V52" s="238" t="str">
        <f t="shared" si="6"/>
        <v>NOT</v>
      </c>
      <c r="W52" s="238"/>
      <c r="X52" s="238" t="str">
        <f t="shared" si="7"/>
        <v/>
      </c>
    </row>
    <row r="53" spans="1:24">
      <c r="A53" s="238"/>
      <c r="B53" s="235"/>
      <c r="C53" s="50"/>
      <c r="D53" s="235"/>
      <c r="E53" s="50"/>
      <c r="F53" s="117"/>
      <c r="G53" s="105"/>
      <c r="H53" s="118"/>
      <c r="I53" s="105"/>
      <c r="J53" s="119"/>
      <c r="K53" s="105"/>
      <c r="L53" s="119"/>
      <c r="M53" s="50"/>
      <c r="N53" s="70">
        <f t="shared" si="4"/>
        <v>0</v>
      </c>
      <c r="P53" s="241"/>
      <c r="Q53" s="237"/>
      <c r="R53" s="238"/>
      <c r="S53" s="238"/>
      <c r="T53" s="238" t="str">
        <f t="shared" si="3"/>
        <v>NOT</v>
      </c>
      <c r="U53" s="238" t="str">
        <f t="shared" si="5"/>
        <v>NOT</v>
      </c>
      <c r="V53" s="238" t="str">
        <f t="shared" si="6"/>
        <v>NOT</v>
      </c>
      <c r="W53" s="238"/>
      <c r="X53" s="238" t="str">
        <f t="shared" si="7"/>
        <v/>
      </c>
    </row>
    <row r="54" spans="1:24">
      <c r="A54" s="238"/>
      <c r="B54" s="235"/>
      <c r="C54" s="50"/>
      <c r="D54" s="235"/>
      <c r="E54" s="50"/>
      <c r="F54" s="117"/>
      <c r="G54" s="105"/>
      <c r="H54" s="118"/>
      <c r="I54" s="105"/>
      <c r="J54" s="119"/>
      <c r="K54" s="105"/>
      <c r="L54" s="119"/>
      <c r="M54" s="50"/>
      <c r="N54" s="70">
        <f t="shared" si="4"/>
        <v>0</v>
      </c>
      <c r="P54" s="241"/>
      <c r="Q54" s="237"/>
      <c r="R54" s="238"/>
      <c r="S54" s="238"/>
      <c r="T54" s="238" t="str">
        <f t="shared" si="3"/>
        <v>NOT</v>
      </c>
      <c r="U54" s="238" t="str">
        <f t="shared" si="5"/>
        <v>NOT</v>
      </c>
      <c r="V54" s="238" t="str">
        <f t="shared" si="6"/>
        <v>NOT</v>
      </c>
      <c r="W54" s="238"/>
      <c r="X54" s="238" t="str">
        <f t="shared" si="7"/>
        <v/>
      </c>
    </row>
    <row r="55" spans="1:24">
      <c r="A55" s="238"/>
      <c r="B55" s="240"/>
      <c r="C55" s="50"/>
      <c r="D55" s="240"/>
      <c r="E55" s="50"/>
      <c r="F55" s="241"/>
      <c r="H55" s="241"/>
      <c r="J55" s="241"/>
      <c r="L55" s="241"/>
      <c r="M55" s="50"/>
      <c r="N55" s="241"/>
      <c r="P55" s="242"/>
      <c r="Q55" s="237"/>
      <c r="R55" s="238"/>
      <c r="S55" s="238"/>
      <c r="T55" s="238"/>
      <c r="U55" s="238"/>
      <c r="V55" s="238"/>
      <c r="W55" s="238"/>
      <c r="X55" s="238"/>
    </row>
    <row r="56" spans="1:24" ht="27" customHeight="1">
      <c r="A56" s="108">
        <v>6</v>
      </c>
      <c r="B56" s="109" t="s">
        <v>253</v>
      </c>
      <c r="C56" s="110"/>
      <c r="D56" s="109"/>
      <c r="E56" s="110"/>
      <c r="F56" s="395" t="s">
        <v>248</v>
      </c>
      <c r="G56" s="396"/>
      <c r="H56" s="396"/>
      <c r="I56" s="396"/>
      <c r="J56" s="397"/>
      <c r="K56" s="111"/>
      <c r="L56" s="112" t="s">
        <v>233</v>
      </c>
      <c r="M56" s="110"/>
      <c r="N56" s="113">
        <f>SUM(N60:N74)</f>
        <v>0</v>
      </c>
      <c r="O56" s="111"/>
      <c r="P56" s="114">
        <f>IF(N56=0,0%,N56/N$3)</f>
        <v>0</v>
      </c>
      <c r="Q56" s="242"/>
      <c r="R56" s="243"/>
      <c r="S56" s="238" t="e">
        <f>IF(AND(T76=#REF!,#REF!&gt;#REF!),F56,0)</f>
        <v>#REF!</v>
      </c>
      <c r="T56" s="238" t="e">
        <f>IF(AND(T76=#REF!,#REF!&gt;#REF!),F56,0)</f>
        <v>#REF!</v>
      </c>
      <c r="U56" s="238">
        <f>IF('7. Light Project budget summary'!P25&gt;0,('7. Light Project budget summary'!P23+'7. Light Project budget summary'!P21)/'7. Light Project budget summary'!P25,0)</f>
        <v>0</v>
      </c>
      <c r="V56" s="239" t="s">
        <v>254</v>
      </c>
      <c r="W56" s="244" t="s">
        <v>255</v>
      </c>
      <c r="X56" s="245">
        <v>0.7</v>
      </c>
    </row>
    <row r="57" spans="1:24" s="45" customFormat="1" ht="7.5" customHeight="1">
      <c r="B57" s="50"/>
      <c r="C57" s="50"/>
      <c r="D57" s="50"/>
      <c r="E57" s="50"/>
      <c r="F57" s="41"/>
      <c r="G57" s="41"/>
      <c r="H57" s="41"/>
      <c r="I57" s="41"/>
      <c r="J57" s="41"/>
      <c r="K57" s="41"/>
      <c r="L57" s="41"/>
      <c r="M57" s="50"/>
      <c r="N57" s="41"/>
      <c r="O57" s="41"/>
      <c r="P57" s="41"/>
      <c r="Q57" s="41"/>
      <c r="X57" s="238"/>
    </row>
    <row r="58" spans="1:24" ht="3.75" customHeight="1">
      <c r="A58" s="238"/>
      <c r="B58" s="240"/>
      <c r="C58" s="50"/>
      <c r="D58" s="240"/>
      <c r="E58" s="50"/>
      <c r="F58" s="241"/>
      <c r="H58" s="241"/>
      <c r="J58" s="241"/>
      <c r="L58" s="241"/>
      <c r="M58" s="50"/>
      <c r="N58" s="241"/>
      <c r="P58" s="242"/>
      <c r="Q58" s="237"/>
      <c r="R58" s="238"/>
      <c r="S58" s="238"/>
      <c r="T58" s="238"/>
      <c r="U58" s="238"/>
      <c r="V58" s="238"/>
      <c r="W58" s="238"/>
      <c r="X58" s="238"/>
    </row>
    <row r="59" spans="1:24" ht="38.25">
      <c r="A59" s="238"/>
      <c r="B59" s="106" t="s">
        <v>256</v>
      </c>
      <c r="C59" s="50"/>
      <c r="D59" s="106" t="s">
        <v>244</v>
      </c>
      <c r="E59" s="50"/>
      <c r="F59" s="106" t="s">
        <v>245</v>
      </c>
      <c r="H59" s="106" t="s">
        <v>249</v>
      </c>
      <c r="J59" s="106" t="s">
        <v>250</v>
      </c>
      <c r="L59" s="106" t="s">
        <v>251</v>
      </c>
      <c r="M59" s="107"/>
      <c r="N59" s="56" t="s">
        <v>252</v>
      </c>
      <c r="P59" s="241"/>
      <c r="Q59" s="237"/>
      <c r="R59" s="238"/>
      <c r="S59" s="238"/>
      <c r="T59" s="115" t="e">
        <f>IF(AND(T60="NOT",T61="NOT",T62="NOT",T63="NOT",T64="NOT",T65="NOT",T66="NOT",T67="NOT",T68="NOT",T74="NOT",#REF!="NOT"),"NOT",#REF!)</f>
        <v>#REF!</v>
      </c>
      <c r="U59" s="115" t="e">
        <f>IF(AND(U60="NOT",U61="NOT",U62="NOT",U63="NOT",U64="NOT",U65="NOT",U66="NOT",U67="NOT",U68="NOT",U74="NOT",#REF!="NOT"),"NOT",#REF!)</f>
        <v>#REF!</v>
      </c>
      <c r="V59" s="115" t="e">
        <f>IF(AND(V60="NOT",V61="NOT",V62="NOT",V63="NOT",V64="NOT",V65="NOT",V66="NOT",V67="NOT",V68="NOT",V74="NOT",#REF!="NOT"),"NOT",#REF!)</f>
        <v>#REF!</v>
      </c>
      <c r="W59" s="238"/>
      <c r="X59" s="238"/>
    </row>
    <row r="60" spans="1:24">
      <c r="A60" s="238"/>
      <c r="B60" s="235"/>
      <c r="C60" s="50"/>
      <c r="D60" s="235"/>
      <c r="E60" s="50"/>
      <c r="F60" s="117"/>
      <c r="G60" s="105"/>
      <c r="H60" s="118"/>
      <c r="I60" s="105"/>
      <c r="J60" s="119"/>
      <c r="K60" s="105"/>
      <c r="L60" s="119"/>
      <c r="M60" s="50"/>
      <c r="N60" s="70">
        <f t="shared" ref="N60:N74" si="8">TRUNC(J60*L60,2)</f>
        <v>0</v>
      </c>
      <c r="P60" s="241"/>
      <c r="Q60" s="237"/>
      <c r="R60" s="238"/>
      <c r="S60" s="238"/>
      <c r="T60" s="238" t="str">
        <f t="shared" ref="T60:T68" si="9">IF(AND(($N60&gt;0),ISBLANK(B60)),B60,"NOT")</f>
        <v>NOT</v>
      </c>
      <c r="U60" s="238" t="str">
        <f t="shared" ref="U60:U74" si="10">IF(AND(($N60&gt;0),ISBLANK(F60)),F60,"NOT")</f>
        <v>NOT</v>
      </c>
      <c r="V60" s="238" t="str">
        <f t="shared" ref="V60:V74" si="11">IF(AND(($N60&gt;0),ISBLANK(H60)),H60,"NOT")</f>
        <v>NOT</v>
      </c>
      <c r="W60" s="238"/>
      <c r="X60" s="238" t="str">
        <f t="shared" ref="X60:X74" si="12">LEFT(F60,3)</f>
        <v/>
      </c>
    </row>
    <row r="61" spans="1:24">
      <c r="A61" s="238"/>
      <c r="B61" s="235"/>
      <c r="C61" s="50"/>
      <c r="D61" s="235"/>
      <c r="E61" s="50"/>
      <c r="F61" s="117"/>
      <c r="G61" s="105"/>
      <c r="H61" s="118"/>
      <c r="I61" s="105"/>
      <c r="J61" s="119"/>
      <c r="K61" s="105"/>
      <c r="L61" s="119"/>
      <c r="M61" s="50"/>
      <c r="N61" s="70">
        <f t="shared" si="8"/>
        <v>0</v>
      </c>
      <c r="P61" s="241"/>
      <c r="Q61" s="237"/>
      <c r="R61" s="238"/>
      <c r="S61" s="238"/>
      <c r="T61" s="238" t="str">
        <f t="shared" si="9"/>
        <v>NOT</v>
      </c>
      <c r="U61" s="238" t="str">
        <f t="shared" si="10"/>
        <v>NOT</v>
      </c>
      <c r="V61" s="238" t="str">
        <f t="shared" si="11"/>
        <v>NOT</v>
      </c>
      <c r="W61" s="238"/>
      <c r="X61" s="238" t="str">
        <f t="shared" si="12"/>
        <v/>
      </c>
    </row>
    <row r="62" spans="1:24">
      <c r="A62" s="238"/>
      <c r="B62" s="235"/>
      <c r="C62" s="50"/>
      <c r="D62" s="235"/>
      <c r="E62" s="50"/>
      <c r="F62" s="117"/>
      <c r="G62" s="105"/>
      <c r="H62" s="118"/>
      <c r="I62" s="105"/>
      <c r="J62" s="119"/>
      <c r="K62" s="105"/>
      <c r="L62" s="119"/>
      <c r="M62" s="50"/>
      <c r="N62" s="70">
        <f t="shared" si="8"/>
        <v>0</v>
      </c>
      <c r="P62" s="241"/>
      <c r="Q62" s="237"/>
      <c r="R62" s="238"/>
      <c r="S62" s="238"/>
      <c r="T62" s="238" t="str">
        <f t="shared" si="9"/>
        <v>NOT</v>
      </c>
      <c r="U62" s="238" t="str">
        <f t="shared" si="10"/>
        <v>NOT</v>
      </c>
      <c r="V62" s="238" t="str">
        <f t="shared" si="11"/>
        <v>NOT</v>
      </c>
      <c r="W62" s="238"/>
      <c r="X62" s="238" t="str">
        <f t="shared" si="12"/>
        <v/>
      </c>
    </row>
    <row r="63" spans="1:24">
      <c r="A63" s="238"/>
      <c r="B63" s="235"/>
      <c r="C63" s="50"/>
      <c r="D63" s="235"/>
      <c r="E63" s="50"/>
      <c r="F63" s="117"/>
      <c r="G63" s="105"/>
      <c r="H63" s="118"/>
      <c r="I63" s="105"/>
      <c r="J63" s="119"/>
      <c r="K63" s="105"/>
      <c r="L63" s="119"/>
      <c r="M63" s="50"/>
      <c r="N63" s="70">
        <f t="shared" si="8"/>
        <v>0</v>
      </c>
      <c r="P63" s="241"/>
      <c r="Q63" s="237"/>
      <c r="R63" s="238"/>
      <c r="S63" s="238"/>
      <c r="T63" s="238" t="str">
        <f t="shared" si="9"/>
        <v>NOT</v>
      </c>
      <c r="U63" s="238" t="str">
        <f t="shared" si="10"/>
        <v>NOT</v>
      </c>
      <c r="V63" s="238" t="str">
        <f t="shared" si="11"/>
        <v>NOT</v>
      </c>
      <c r="W63" s="238"/>
      <c r="X63" s="238" t="str">
        <f t="shared" si="12"/>
        <v/>
      </c>
    </row>
    <row r="64" spans="1:24">
      <c r="A64" s="238"/>
      <c r="B64" s="235"/>
      <c r="C64" s="50"/>
      <c r="D64" s="235"/>
      <c r="E64" s="50"/>
      <c r="F64" s="117"/>
      <c r="G64" s="105"/>
      <c r="H64" s="118"/>
      <c r="I64" s="105"/>
      <c r="J64" s="119"/>
      <c r="K64" s="105"/>
      <c r="L64" s="119"/>
      <c r="M64" s="50"/>
      <c r="N64" s="70">
        <f t="shared" si="8"/>
        <v>0</v>
      </c>
      <c r="P64" s="241"/>
      <c r="Q64" s="237"/>
      <c r="R64" s="238"/>
      <c r="S64" s="238"/>
      <c r="T64" s="238" t="str">
        <f t="shared" si="9"/>
        <v>NOT</v>
      </c>
      <c r="U64" s="238" t="str">
        <f t="shared" si="10"/>
        <v>NOT</v>
      </c>
      <c r="V64" s="238" t="str">
        <f t="shared" si="11"/>
        <v>NOT</v>
      </c>
      <c r="W64" s="238"/>
      <c r="X64" s="238" t="str">
        <f t="shared" si="12"/>
        <v/>
      </c>
    </row>
    <row r="65" spans="1:24">
      <c r="A65" s="238"/>
      <c r="B65" s="235"/>
      <c r="C65" s="50"/>
      <c r="D65" s="235"/>
      <c r="E65" s="50"/>
      <c r="F65" s="117"/>
      <c r="G65" s="105"/>
      <c r="H65" s="118"/>
      <c r="I65" s="105"/>
      <c r="J65" s="119"/>
      <c r="K65" s="105"/>
      <c r="L65" s="119"/>
      <c r="M65" s="50"/>
      <c r="N65" s="70">
        <f t="shared" si="8"/>
        <v>0</v>
      </c>
      <c r="P65" s="241"/>
      <c r="Q65" s="237"/>
      <c r="R65" s="238"/>
      <c r="S65" s="238"/>
      <c r="T65" s="238" t="str">
        <f t="shared" si="9"/>
        <v>NOT</v>
      </c>
      <c r="U65" s="238" t="str">
        <f t="shared" si="10"/>
        <v>NOT</v>
      </c>
      <c r="V65" s="238" t="str">
        <f t="shared" si="11"/>
        <v>NOT</v>
      </c>
      <c r="W65" s="238"/>
      <c r="X65" s="238" t="str">
        <f t="shared" si="12"/>
        <v/>
      </c>
    </row>
    <row r="66" spans="1:24">
      <c r="A66" s="238"/>
      <c r="B66" s="235"/>
      <c r="C66" s="50"/>
      <c r="D66" s="235"/>
      <c r="E66" s="50"/>
      <c r="F66" s="117"/>
      <c r="G66" s="105"/>
      <c r="H66" s="118"/>
      <c r="I66" s="105"/>
      <c r="J66" s="119"/>
      <c r="K66" s="105"/>
      <c r="L66" s="119"/>
      <c r="M66" s="50"/>
      <c r="N66" s="70">
        <f t="shared" si="8"/>
        <v>0</v>
      </c>
      <c r="P66" s="241"/>
      <c r="Q66" s="237"/>
      <c r="R66" s="238"/>
      <c r="S66" s="238"/>
      <c r="T66" s="238" t="str">
        <f t="shared" si="9"/>
        <v>NOT</v>
      </c>
      <c r="U66" s="238" t="str">
        <f t="shared" si="10"/>
        <v>NOT</v>
      </c>
      <c r="V66" s="238" t="str">
        <f t="shared" si="11"/>
        <v>NOT</v>
      </c>
      <c r="W66" s="238"/>
      <c r="X66" s="238" t="str">
        <f t="shared" si="12"/>
        <v/>
      </c>
    </row>
    <row r="67" spans="1:24">
      <c r="A67" s="238"/>
      <c r="B67" s="235"/>
      <c r="C67" s="50"/>
      <c r="D67" s="235"/>
      <c r="E67" s="50"/>
      <c r="F67" s="117"/>
      <c r="G67" s="105"/>
      <c r="H67" s="118"/>
      <c r="I67" s="105"/>
      <c r="J67" s="119"/>
      <c r="K67" s="105"/>
      <c r="L67" s="119"/>
      <c r="M67" s="50"/>
      <c r="N67" s="70">
        <f t="shared" si="8"/>
        <v>0</v>
      </c>
      <c r="P67" s="241"/>
      <c r="Q67" s="237"/>
      <c r="R67" s="238"/>
      <c r="S67" s="238"/>
      <c r="T67" s="238" t="str">
        <f t="shared" si="9"/>
        <v>NOT</v>
      </c>
      <c r="U67" s="238" t="str">
        <f t="shared" si="10"/>
        <v>NOT</v>
      </c>
      <c r="V67" s="238" t="str">
        <f t="shared" si="11"/>
        <v>NOT</v>
      </c>
      <c r="W67" s="238"/>
      <c r="X67" s="238" t="str">
        <f t="shared" si="12"/>
        <v/>
      </c>
    </row>
    <row r="68" spans="1:24">
      <c r="A68" s="238"/>
      <c r="B68" s="235"/>
      <c r="C68" s="50"/>
      <c r="D68" s="235"/>
      <c r="E68" s="50"/>
      <c r="F68" s="117"/>
      <c r="G68" s="105"/>
      <c r="H68" s="118"/>
      <c r="I68" s="105"/>
      <c r="J68" s="119"/>
      <c r="K68" s="105"/>
      <c r="L68" s="119"/>
      <c r="M68" s="50"/>
      <c r="N68" s="70">
        <f t="shared" si="8"/>
        <v>0</v>
      </c>
      <c r="P68" s="241"/>
      <c r="Q68" s="237"/>
      <c r="R68" s="238"/>
      <c r="S68" s="238"/>
      <c r="T68" s="238" t="str">
        <f t="shared" si="9"/>
        <v>NOT</v>
      </c>
      <c r="U68" s="238" t="str">
        <f t="shared" si="10"/>
        <v>NOT</v>
      </c>
      <c r="V68" s="238" t="str">
        <f t="shared" si="11"/>
        <v>NOT</v>
      </c>
      <c r="W68" s="238"/>
      <c r="X68" s="238" t="str">
        <f t="shared" si="12"/>
        <v/>
      </c>
    </row>
    <row r="69" spans="1:24">
      <c r="A69" s="238"/>
      <c r="B69" s="235"/>
      <c r="C69" s="50"/>
      <c r="D69" s="235"/>
      <c r="E69" s="50"/>
      <c r="F69" s="117"/>
      <c r="G69" s="105"/>
      <c r="H69" s="118"/>
      <c r="I69" s="105"/>
      <c r="J69" s="119"/>
      <c r="K69" s="105"/>
      <c r="L69" s="119"/>
      <c r="M69" s="50"/>
      <c r="N69" s="70">
        <f t="shared" si="8"/>
        <v>0</v>
      </c>
      <c r="P69" s="241"/>
      <c r="Q69" s="237"/>
      <c r="R69" s="238"/>
      <c r="S69" s="238"/>
      <c r="T69" s="238"/>
      <c r="U69" s="238"/>
      <c r="V69" s="238"/>
      <c r="W69" s="238"/>
      <c r="X69" s="238"/>
    </row>
    <row r="70" spans="1:24">
      <c r="A70" s="238"/>
      <c r="B70" s="235"/>
      <c r="C70" s="50"/>
      <c r="D70" s="235"/>
      <c r="E70" s="50"/>
      <c r="F70" s="117"/>
      <c r="G70" s="105"/>
      <c r="H70" s="118"/>
      <c r="I70" s="105"/>
      <c r="J70" s="119"/>
      <c r="K70" s="105"/>
      <c r="L70" s="119"/>
      <c r="M70" s="50"/>
      <c r="N70" s="70">
        <f t="shared" si="8"/>
        <v>0</v>
      </c>
      <c r="P70" s="241"/>
      <c r="Q70" s="237"/>
      <c r="R70" s="238"/>
      <c r="S70" s="238"/>
      <c r="T70" s="238"/>
      <c r="U70" s="238"/>
      <c r="V70" s="238"/>
      <c r="W70" s="238"/>
      <c r="X70" s="238"/>
    </row>
    <row r="71" spans="1:24">
      <c r="A71" s="238"/>
      <c r="B71" s="235"/>
      <c r="C71" s="50"/>
      <c r="D71" s="235"/>
      <c r="E71" s="50"/>
      <c r="F71" s="117"/>
      <c r="G71" s="105"/>
      <c r="H71" s="118"/>
      <c r="I71" s="105"/>
      <c r="J71" s="119"/>
      <c r="K71" s="105"/>
      <c r="L71" s="119"/>
      <c r="M71" s="50"/>
      <c r="N71" s="70">
        <f t="shared" si="8"/>
        <v>0</v>
      </c>
      <c r="P71" s="241"/>
      <c r="Q71" s="237"/>
      <c r="R71" s="238"/>
      <c r="S71" s="238"/>
      <c r="T71" s="238"/>
      <c r="U71" s="238"/>
      <c r="V71" s="238"/>
      <c r="W71" s="238"/>
      <c r="X71" s="238"/>
    </row>
    <row r="72" spans="1:24">
      <c r="A72" s="238"/>
      <c r="B72" s="235"/>
      <c r="C72" s="50"/>
      <c r="D72" s="235"/>
      <c r="E72" s="50"/>
      <c r="F72" s="117"/>
      <c r="G72" s="105"/>
      <c r="H72" s="118"/>
      <c r="I72" s="105"/>
      <c r="J72" s="119"/>
      <c r="K72" s="105"/>
      <c r="L72" s="119"/>
      <c r="M72" s="50"/>
      <c r="N72" s="70">
        <f t="shared" si="8"/>
        <v>0</v>
      </c>
      <c r="P72" s="241"/>
      <c r="Q72" s="237"/>
      <c r="R72" s="238"/>
      <c r="S72" s="238"/>
      <c r="T72" s="238"/>
      <c r="U72" s="238"/>
      <c r="V72" s="238"/>
      <c r="W72" s="238"/>
      <c r="X72" s="238"/>
    </row>
    <row r="73" spans="1:24">
      <c r="A73" s="238"/>
      <c r="B73" s="235"/>
      <c r="C73" s="50"/>
      <c r="D73" s="235"/>
      <c r="E73" s="50"/>
      <c r="F73" s="117"/>
      <c r="G73" s="105"/>
      <c r="H73" s="118"/>
      <c r="I73" s="105"/>
      <c r="J73" s="119"/>
      <c r="K73" s="105"/>
      <c r="L73" s="119"/>
      <c r="M73" s="50"/>
      <c r="N73" s="70">
        <f t="shared" si="8"/>
        <v>0</v>
      </c>
      <c r="P73" s="241"/>
      <c r="Q73" s="237"/>
      <c r="R73" s="238"/>
      <c r="S73" s="238"/>
      <c r="T73" s="238"/>
      <c r="U73" s="238"/>
      <c r="V73" s="238"/>
      <c r="W73" s="238"/>
      <c r="X73" s="238"/>
    </row>
    <row r="74" spans="1:24">
      <c r="A74" s="238"/>
      <c r="B74" s="235"/>
      <c r="C74" s="50"/>
      <c r="D74" s="235"/>
      <c r="E74" s="50"/>
      <c r="F74" s="117"/>
      <c r="G74" s="105"/>
      <c r="H74" s="118"/>
      <c r="I74" s="105"/>
      <c r="J74" s="119"/>
      <c r="K74" s="105"/>
      <c r="L74" s="119"/>
      <c r="M74" s="50"/>
      <c r="N74" s="70">
        <f t="shared" si="8"/>
        <v>0</v>
      </c>
      <c r="P74" s="241"/>
      <c r="Q74" s="237"/>
      <c r="R74" s="238"/>
      <c r="S74" s="238"/>
      <c r="T74" s="238" t="str">
        <f>IF(AND(($N74&gt;0),ISBLANK(B74)),B74,"NOT")</f>
        <v>NOT</v>
      </c>
      <c r="U74" s="238" t="str">
        <f t="shared" si="10"/>
        <v>NOT</v>
      </c>
      <c r="V74" s="238" t="str">
        <f t="shared" si="11"/>
        <v>NOT</v>
      </c>
      <c r="W74" s="238"/>
      <c r="X74" s="238" t="str">
        <f t="shared" si="12"/>
        <v/>
      </c>
    </row>
    <row r="75" spans="1:24">
      <c r="A75" s="238"/>
      <c r="B75" s="240"/>
      <c r="C75" s="50"/>
      <c r="D75" s="240"/>
      <c r="E75" s="50"/>
      <c r="F75" s="241"/>
      <c r="H75" s="241"/>
      <c r="J75" s="241"/>
      <c r="L75" s="241"/>
      <c r="M75" s="50"/>
      <c r="N75" s="241"/>
      <c r="P75" s="242"/>
      <c r="Q75" s="237"/>
      <c r="R75" s="238"/>
      <c r="S75" s="238"/>
      <c r="T75" s="238"/>
      <c r="U75" s="238"/>
      <c r="V75" s="238"/>
      <c r="W75" s="238"/>
      <c r="X75" s="238"/>
    </row>
    <row r="76" spans="1:24">
      <c r="A76" s="238"/>
      <c r="B76" s="240"/>
      <c r="C76" s="50"/>
      <c r="D76" s="240"/>
      <c r="E76" s="50"/>
      <c r="F76" s="241"/>
      <c r="H76" s="241"/>
      <c r="J76" s="241"/>
      <c r="L76" s="241"/>
      <c r="M76" s="50"/>
      <c r="N76" s="241"/>
      <c r="P76" s="242"/>
      <c r="Q76" s="237"/>
      <c r="R76" s="238"/>
      <c r="S76" s="238"/>
      <c r="T76" s="246" t="str">
        <f>LEFT('1. General Data'!E25,5)</f>
        <v>Error</v>
      </c>
      <c r="U76" s="239">
        <f>IF('7. Light Project budget summary'!P25&gt;0,'7. Light Project budget summary'!P23/'7. Light Project budget summary'!P25,0)</f>
        <v>0</v>
      </c>
      <c r="V76" s="239" t="s">
        <v>257</v>
      </c>
      <c r="W76" s="244" t="s">
        <v>258</v>
      </c>
      <c r="X76" s="245">
        <v>0.5</v>
      </c>
    </row>
    <row r="77" spans="1:24" ht="40.5" customHeight="1">
      <c r="A77" s="108">
        <v>7</v>
      </c>
      <c r="B77" s="109" t="s">
        <v>259</v>
      </c>
      <c r="C77" s="110"/>
      <c r="D77" s="109"/>
      <c r="E77" s="110"/>
      <c r="F77" s="392" t="str">
        <f>IF(N77&gt;N3*0.1,"Infrastructure and works costs are not allowed to be above 10% of total project costs","Infrastructure and works costs OK")</f>
        <v>Infrastructure and works costs OK</v>
      </c>
      <c r="G77" s="393"/>
      <c r="H77" s="393"/>
      <c r="I77" s="393"/>
      <c r="J77" s="394"/>
      <c r="K77" s="111"/>
      <c r="L77" s="112" t="s">
        <v>233</v>
      </c>
      <c r="M77" s="110"/>
      <c r="N77" s="113">
        <f>SUM(N82:N91)</f>
        <v>0</v>
      </c>
      <c r="O77" s="111"/>
      <c r="P77" s="114">
        <f>IF(N77=0,0%,N77/N$3)</f>
        <v>0</v>
      </c>
      <c r="Q77" s="242"/>
      <c r="R77" s="243"/>
      <c r="S77" s="246" t="e">
        <f>IF(T76=#REF!,IF(#REF!&gt;#REF!,F77,0),IF(AND(OR(T76=W77,T76=#REF!,T76=W78),P77&gt;X77),F77,0))</f>
        <v>#REF!</v>
      </c>
      <c r="T77" s="246">
        <f>IF(AND(T76=W76,U76&lt;X76),H77,0)</f>
        <v>0</v>
      </c>
      <c r="U77" s="239">
        <f>IF('7. Light Project budget summary'!P25&gt;0,'7. Light Project budget summary'!P23/'7. Light Project budget summary'!P25,0)</f>
        <v>0</v>
      </c>
      <c r="V77" s="239" t="s">
        <v>260</v>
      </c>
      <c r="W77" s="244" t="s">
        <v>261</v>
      </c>
      <c r="X77" s="245">
        <v>0.7</v>
      </c>
    </row>
    <row r="78" spans="1:24" s="45" customFormat="1" ht="7.5" customHeight="1">
      <c r="B78" s="50"/>
      <c r="C78" s="50"/>
      <c r="D78" s="50"/>
      <c r="E78" s="50"/>
      <c r="F78" s="41"/>
      <c r="G78" s="41"/>
      <c r="H78" s="41"/>
      <c r="I78" s="41"/>
      <c r="J78" s="41"/>
      <c r="K78" s="41"/>
      <c r="L78" s="41"/>
      <c r="M78" s="50"/>
      <c r="N78" s="41"/>
      <c r="O78" s="41"/>
      <c r="P78" s="41"/>
      <c r="Q78" s="41"/>
      <c r="U78" s="239">
        <f>IF('7. Light Project budget summary'!P25&gt;0,'7. Light Project budget summary'!P23/'7. Light Project budget summary'!P25,0)</f>
        <v>0</v>
      </c>
      <c r="V78" s="239" t="s">
        <v>260</v>
      </c>
      <c r="W78" s="244" t="s">
        <v>262</v>
      </c>
      <c r="X78" s="245">
        <v>0.7</v>
      </c>
    </row>
    <row r="79" spans="1:24" s="45" customFormat="1" ht="3" customHeight="1">
      <c r="B79" s="50"/>
      <c r="C79" s="50"/>
      <c r="D79" s="50"/>
      <c r="E79" s="50"/>
      <c r="F79" s="41"/>
      <c r="G79" s="41"/>
      <c r="H79" s="41"/>
      <c r="I79" s="41"/>
      <c r="J79" s="41"/>
      <c r="K79" s="41"/>
      <c r="L79" s="41"/>
      <c r="M79" s="50"/>
      <c r="N79" s="41"/>
      <c r="O79" s="41"/>
      <c r="P79" s="41"/>
      <c r="Q79" s="41"/>
      <c r="X79" s="238"/>
    </row>
    <row r="80" spans="1:24" ht="3.75" customHeight="1">
      <c r="A80" s="238"/>
      <c r="B80" s="240"/>
      <c r="C80" s="50"/>
      <c r="D80" s="240"/>
      <c r="E80" s="50"/>
      <c r="F80" s="241"/>
      <c r="H80" s="241"/>
      <c r="J80" s="241"/>
      <c r="L80" s="241"/>
      <c r="M80" s="50"/>
      <c r="N80" s="241"/>
      <c r="P80" s="242"/>
      <c r="Q80" s="237"/>
      <c r="R80" s="238"/>
      <c r="S80" s="238"/>
      <c r="T80" s="238"/>
      <c r="U80" s="238"/>
      <c r="V80" s="238"/>
      <c r="W80" s="238"/>
      <c r="X80" s="238"/>
    </row>
    <row r="81" spans="1:24" ht="27.75" customHeight="1">
      <c r="A81" s="238"/>
      <c r="B81" s="106" t="s">
        <v>243</v>
      </c>
      <c r="C81" s="50"/>
      <c r="D81" s="106" t="s">
        <v>263</v>
      </c>
      <c r="E81" s="50"/>
      <c r="F81" s="106" t="s">
        <v>245</v>
      </c>
      <c r="H81" s="106" t="s">
        <v>249</v>
      </c>
      <c r="J81" s="106" t="s">
        <v>250</v>
      </c>
      <c r="L81" s="106" t="s">
        <v>251</v>
      </c>
      <c r="M81" s="107"/>
      <c r="N81" s="56" t="s">
        <v>252</v>
      </c>
      <c r="P81" s="241"/>
      <c r="Q81" s="237"/>
      <c r="R81" s="238"/>
      <c r="S81" s="238"/>
      <c r="T81" s="115" t="e">
        <f>IF(AND(T82="NOT",T83="NOT",T84="NOT",T85="NOT",T86="NOT",T87="NOT",T88="NOT",T89="NOT",T90="NOT",T91="NOT",#REF!="NOT"),"NOT",#REF!)</f>
        <v>#REF!</v>
      </c>
      <c r="U81" s="115" t="e">
        <f>IF(AND(U82="NOT",U83="NOT",U84="NOT",U85="NOT",U86="NOT",U87="NOT",U88="NOT",U89="NOT",U90="NOT",U91="NOT",#REF!="NOT"),"NOT",#REF!)</f>
        <v>#REF!</v>
      </c>
      <c r="V81" s="115" t="e">
        <f>IF(AND(V82="NOT",V83="NOT",V84="NOT",V85="NOT",V86="NOT",V87="NOT",V88="NOT",V89="NOT",V90="NOT",V91="NOT",#REF!="NOT"),"NOT",#REF!)</f>
        <v>#REF!</v>
      </c>
      <c r="W81" s="238"/>
      <c r="X81" s="238"/>
    </row>
    <row r="82" spans="1:24">
      <c r="A82" s="238"/>
      <c r="B82" s="235"/>
      <c r="C82" s="50"/>
      <c r="D82" s="235"/>
      <c r="E82" s="50"/>
      <c r="F82" s="117"/>
      <c r="G82" s="105"/>
      <c r="H82" s="118"/>
      <c r="I82" s="105"/>
      <c r="J82" s="119"/>
      <c r="K82" s="105"/>
      <c r="L82" s="119"/>
      <c r="M82" s="50"/>
      <c r="N82" s="70">
        <f>TRUNC(J82*L82,2)</f>
        <v>0</v>
      </c>
      <c r="P82" s="241"/>
      <c r="Q82" s="237"/>
      <c r="R82" s="238"/>
      <c r="S82" s="238"/>
      <c r="T82" s="238" t="str">
        <f t="shared" ref="T82:T91" si="13">IF(AND(($N82&gt;0),ISBLANK(B82)),B82,"NOT")</f>
        <v>NOT</v>
      </c>
      <c r="U82" s="238" t="str">
        <f t="shared" ref="U82:U91" si="14">IF(AND(($N82&gt;0),ISBLANK(F82)),F82,"NOT")</f>
        <v>NOT</v>
      </c>
      <c r="V82" s="238" t="str">
        <f t="shared" ref="V82:V91" si="15">IF(AND(($N82&gt;0),ISBLANK(H82)),H82,"NOT")</f>
        <v>NOT</v>
      </c>
      <c r="W82" s="238"/>
      <c r="X82" s="238" t="str">
        <f t="shared" ref="X82:X91" si="16">LEFT(F82,3)</f>
        <v/>
      </c>
    </row>
    <row r="83" spans="1:24">
      <c r="A83" s="238"/>
      <c r="B83" s="235"/>
      <c r="C83" s="50"/>
      <c r="D83" s="235"/>
      <c r="E83" s="50"/>
      <c r="F83" s="117"/>
      <c r="G83" s="105"/>
      <c r="H83" s="118"/>
      <c r="I83" s="105"/>
      <c r="J83" s="119"/>
      <c r="K83" s="105"/>
      <c r="L83" s="119"/>
      <c r="M83" s="50"/>
      <c r="N83" s="70">
        <f t="shared" ref="N83:N91" si="17">TRUNC(J83*L83,2)</f>
        <v>0</v>
      </c>
      <c r="P83" s="241"/>
      <c r="Q83" s="237"/>
      <c r="R83" s="238"/>
      <c r="S83" s="238"/>
      <c r="T83" s="238" t="str">
        <f t="shared" si="13"/>
        <v>NOT</v>
      </c>
      <c r="U83" s="238" t="str">
        <f t="shared" si="14"/>
        <v>NOT</v>
      </c>
      <c r="V83" s="238" t="str">
        <f t="shared" si="15"/>
        <v>NOT</v>
      </c>
      <c r="W83" s="238"/>
      <c r="X83" s="238" t="str">
        <f t="shared" si="16"/>
        <v/>
      </c>
    </row>
    <row r="84" spans="1:24">
      <c r="A84" s="238"/>
      <c r="B84" s="235"/>
      <c r="C84" s="50"/>
      <c r="D84" s="235"/>
      <c r="E84" s="50"/>
      <c r="F84" s="117"/>
      <c r="G84" s="105"/>
      <c r="H84" s="118"/>
      <c r="I84" s="105"/>
      <c r="J84" s="119"/>
      <c r="K84" s="105"/>
      <c r="L84" s="119"/>
      <c r="M84" s="50"/>
      <c r="N84" s="70">
        <f t="shared" si="17"/>
        <v>0</v>
      </c>
      <c r="P84" s="241"/>
      <c r="Q84" s="237"/>
      <c r="R84" s="238"/>
      <c r="S84" s="238"/>
      <c r="T84" s="238" t="str">
        <f t="shared" si="13"/>
        <v>NOT</v>
      </c>
      <c r="U84" s="238" t="str">
        <f t="shared" si="14"/>
        <v>NOT</v>
      </c>
      <c r="V84" s="238" t="str">
        <f t="shared" si="15"/>
        <v>NOT</v>
      </c>
      <c r="W84" s="238"/>
      <c r="X84" s="238" t="str">
        <f t="shared" si="16"/>
        <v/>
      </c>
    </row>
    <row r="85" spans="1:24">
      <c r="A85" s="238"/>
      <c r="B85" s="235"/>
      <c r="C85" s="50"/>
      <c r="D85" s="235"/>
      <c r="E85" s="50"/>
      <c r="F85" s="117"/>
      <c r="G85" s="105"/>
      <c r="H85" s="118"/>
      <c r="I85" s="105"/>
      <c r="J85" s="119"/>
      <c r="K85" s="105"/>
      <c r="L85" s="119"/>
      <c r="M85" s="50"/>
      <c r="N85" s="70">
        <f t="shared" si="17"/>
        <v>0</v>
      </c>
      <c r="P85" s="241"/>
      <c r="Q85" s="237"/>
      <c r="R85" s="238"/>
      <c r="S85" s="238"/>
      <c r="T85" s="238" t="str">
        <f t="shared" si="13"/>
        <v>NOT</v>
      </c>
      <c r="U85" s="238" t="str">
        <f t="shared" si="14"/>
        <v>NOT</v>
      </c>
      <c r="V85" s="238" t="str">
        <f t="shared" si="15"/>
        <v>NOT</v>
      </c>
      <c r="W85" s="238"/>
      <c r="X85" s="238" t="str">
        <f t="shared" si="16"/>
        <v/>
      </c>
    </row>
    <row r="86" spans="1:24">
      <c r="A86" s="238"/>
      <c r="B86" s="235"/>
      <c r="C86" s="50"/>
      <c r="D86" s="235"/>
      <c r="E86" s="50"/>
      <c r="F86" s="117"/>
      <c r="G86" s="105"/>
      <c r="H86" s="118"/>
      <c r="I86" s="105"/>
      <c r="J86" s="119"/>
      <c r="K86" s="105"/>
      <c r="L86" s="119"/>
      <c r="M86" s="50"/>
      <c r="N86" s="70">
        <f t="shared" si="17"/>
        <v>0</v>
      </c>
      <c r="P86" s="241"/>
      <c r="Q86" s="237"/>
      <c r="R86" s="238"/>
      <c r="S86" s="238"/>
      <c r="T86" s="238" t="str">
        <f t="shared" si="13"/>
        <v>NOT</v>
      </c>
      <c r="U86" s="238" t="str">
        <f t="shared" si="14"/>
        <v>NOT</v>
      </c>
      <c r="V86" s="238" t="str">
        <f t="shared" si="15"/>
        <v>NOT</v>
      </c>
      <c r="W86" s="238"/>
      <c r="X86" s="238" t="str">
        <f t="shared" si="16"/>
        <v/>
      </c>
    </row>
    <row r="87" spans="1:24">
      <c r="A87" s="238"/>
      <c r="B87" s="235"/>
      <c r="C87" s="50"/>
      <c r="D87" s="235"/>
      <c r="E87" s="50"/>
      <c r="F87" s="117"/>
      <c r="G87" s="105"/>
      <c r="H87" s="118"/>
      <c r="I87" s="105"/>
      <c r="J87" s="119"/>
      <c r="K87" s="105"/>
      <c r="L87" s="119"/>
      <c r="M87" s="50"/>
      <c r="N87" s="70">
        <f t="shared" si="17"/>
        <v>0</v>
      </c>
      <c r="P87" s="241"/>
      <c r="Q87" s="237"/>
      <c r="R87" s="238"/>
      <c r="S87" s="238"/>
      <c r="T87" s="238" t="str">
        <f t="shared" si="13"/>
        <v>NOT</v>
      </c>
      <c r="U87" s="238" t="str">
        <f t="shared" si="14"/>
        <v>NOT</v>
      </c>
      <c r="V87" s="238" t="str">
        <f t="shared" si="15"/>
        <v>NOT</v>
      </c>
      <c r="W87" s="238"/>
      <c r="X87" s="238" t="str">
        <f t="shared" si="16"/>
        <v/>
      </c>
    </row>
    <row r="88" spans="1:24">
      <c r="A88" s="238"/>
      <c r="B88" s="235"/>
      <c r="C88" s="50"/>
      <c r="D88" s="235"/>
      <c r="E88" s="50"/>
      <c r="F88" s="117"/>
      <c r="G88" s="105"/>
      <c r="H88" s="118"/>
      <c r="I88" s="105"/>
      <c r="J88" s="119"/>
      <c r="K88" s="105"/>
      <c r="L88" s="119"/>
      <c r="M88" s="50"/>
      <c r="N88" s="70">
        <f t="shared" si="17"/>
        <v>0</v>
      </c>
      <c r="P88" s="241"/>
      <c r="Q88" s="237"/>
      <c r="R88" s="238"/>
      <c r="S88" s="238"/>
      <c r="T88" s="238" t="str">
        <f t="shared" si="13"/>
        <v>NOT</v>
      </c>
      <c r="U88" s="238" t="str">
        <f t="shared" si="14"/>
        <v>NOT</v>
      </c>
      <c r="V88" s="238" t="str">
        <f t="shared" si="15"/>
        <v>NOT</v>
      </c>
      <c r="W88" s="238"/>
      <c r="X88" s="238" t="str">
        <f t="shared" si="16"/>
        <v/>
      </c>
    </row>
    <row r="89" spans="1:24">
      <c r="A89" s="238"/>
      <c r="B89" s="235"/>
      <c r="C89" s="50"/>
      <c r="D89" s="235"/>
      <c r="E89" s="50"/>
      <c r="F89" s="117"/>
      <c r="G89" s="105"/>
      <c r="H89" s="118"/>
      <c r="I89" s="105"/>
      <c r="J89" s="119"/>
      <c r="K89" s="105"/>
      <c r="L89" s="119"/>
      <c r="M89" s="50"/>
      <c r="N89" s="70">
        <f t="shared" si="17"/>
        <v>0</v>
      </c>
      <c r="P89" s="241"/>
      <c r="Q89" s="237"/>
      <c r="R89" s="238"/>
      <c r="S89" s="238"/>
      <c r="T89" s="238" t="str">
        <f t="shared" si="13"/>
        <v>NOT</v>
      </c>
      <c r="U89" s="238" t="str">
        <f t="shared" si="14"/>
        <v>NOT</v>
      </c>
      <c r="V89" s="238" t="str">
        <f t="shared" si="15"/>
        <v>NOT</v>
      </c>
      <c r="W89" s="238"/>
      <c r="X89" s="238" t="str">
        <f t="shared" si="16"/>
        <v/>
      </c>
    </row>
    <row r="90" spans="1:24">
      <c r="A90" s="238"/>
      <c r="B90" s="235"/>
      <c r="C90" s="50"/>
      <c r="D90" s="235"/>
      <c r="E90" s="50"/>
      <c r="F90" s="117"/>
      <c r="G90" s="105"/>
      <c r="H90" s="118"/>
      <c r="I90" s="105"/>
      <c r="J90" s="119"/>
      <c r="K90" s="105"/>
      <c r="L90" s="119"/>
      <c r="M90" s="50"/>
      <c r="N90" s="70">
        <f t="shared" si="17"/>
        <v>0</v>
      </c>
      <c r="P90" s="241"/>
      <c r="Q90" s="237"/>
      <c r="R90" s="238"/>
      <c r="S90" s="238"/>
      <c r="T90" s="238" t="str">
        <f t="shared" si="13"/>
        <v>NOT</v>
      </c>
      <c r="U90" s="238" t="str">
        <f t="shared" si="14"/>
        <v>NOT</v>
      </c>
      <c r="V90" s="238" t="str">
        <f t="shared" si="15"/>
        <v>NOT</v>
      </c>
      <c r="W90" s="238"/>
      <c r="X90" s="238" t="str">
        <f t="shared" si="16"/>
        <v/>
      </c>
    </row>
    <row r="91" spans="1:24">
      <c r="A91" s="238"/>
      <c r="B91" s="235"/>
      <c r="C91" s="50"/>
      <c r="D91" s="235"/>
      <c r="E91" s="50"/>
      <c r="F91" s="117"/>
      <c r="G91" s="105"/>
      <c r="H91" s="118"/>
      <c r="I91" s="105"/>
      <c r="J91" s="119"/>
      <c r="K91" s="105"/>
      <c r="L91" s="119"/>
      <c r="M91" s="50"/>
      <c r="N91" s="70">
        <f t="shared" si="17"/>
        <v>0</v>
      </c>
      <c r="P91" s="241"/>
      <c r="Q91" s="237"/>
      <c r="R91" s="238"/>
      <c r="S91" s="238"/>
      <c r="T91" s="238" t="str">
        <f t="shared" si="13"/>
        <v>NOT</v>
      </c>
      <c r="U91" s="238" t="str">
        <f t="shared" si="14"/>
        <v>NOT</v>
      </c>
      <c r="V91" s="238" t="str">
        <f t="shared" si="15"/>
        <v>NOT</v>
      </c>
      <c r="W91" s="238"/>
      <c r="X91" s="238" t="str">
        <f t="shared" si="16"/>
        <v/>
      </c>
    </row>
    <row r="92" spans="1:24">
      <c r="A92" s="238"/>
      <c r="B92" s="240"/>
      <c r="C92" s="50"/>
      <c r="D92" s="240"/>
      <c r="E92" s="50"/>
      <c r="F92" s="241"/>
      <c r="H92" s="241"/>
      <c r="J92" s="241"/>
      <c r="L92" s="241"/>
      <c r="M92" s="50"/>
      <c r="N92" s="241"/>
      <c r="P92" s="242"/>
      <c r="Q92" s="237"/>
      <c r="R92" s="238"/>
      <c r="S92" s="238"/>
      <c r="T92" s="238"/>
      <c r="U92" s="238"/>
      <c r="V92" s="238"/>
      <c r="W92" s="238"/>
      <c r="X92" s="238"/>
    </row>
    <row r="93" spans="1:24" ht="18" customHeight="1">
      <c r="A93" s="249"/>
      <c r="B93" s="250"/>
      <c r="C93" s="120"/>
      <c r="D93" s="250"/>
      <c r="E93" s="120"/>
      <c r="F93" s="251"/>
      <c r="G93" s="121"/>
      <c r="H93" s="251"/>
      <c r="I93" s="121"/>
      <c r="J93" s="251"/>
      <c r="K93" s="121"/>
      <c r="L93" s="251"/>
      <c r="M93" s="120"/>
      <c r="N93" s="251"/>
      <c r="O93" s="121"/>
      <c r="P93" s="252"/>
      <c r="Q93" s="237"/>
      <c r="R93" s="238"/>
      <c r="S93" s="238"/>
      <c r="T93" s="238"/>
      <c r="U93" s="238"/>
      <c r="V93" s="238"/>
      <c r="W93" s="238"/>
      <c r="X93" s="238"/>
    </row>
    <row r="94" spans="1:24" hidden="1">
      <c r="A94" s="238"/>
      <c r="B94" s="237"/>
      <c r="D94" s="237"/>
      <c r="F94" s="237"/>
      <c r="H94" s="237"/>
      <c r="J94" s="237"/>
      <c r="L94" s="237"/>
      <c r="N94" s="237"/>
      <c r="P94" s="237"/>
      <c r="Q94" s="237"/>
      <c r="R94" s="238"/>
      <c r="S94" s="238"/>
      <c r="T94" s="238"/>
      <c r="U94" s="238"/>
      <c r="V94" s="238"/>
      <c r="W94" s="238"/>
      <c r="X94" s="238"/>
    </row>
    <row r="95" spans="1:24" hidden="1">
      <c r="A95" s="238"/>
      <c r="B95" s="237"/>
      <c r="C95" s="237" t="str">
        <f>LEFT(F95,3)</f>
        <v xml:space="preserve">1. </v>
      </c>
      <c r="D95" s="237"/>
      <c r="E95" s="237" t="str">
        <f>LEFT(H95,3)</f>
        <v/>
      </c>
      <c r="F95" s="253" t="str">
        <f>CONCATENATE('4. Light Project Activities'!A18," ",'4. Light Project Activities'!B18)</f>
        <v>1. Project management</v>
      </c>
      <c r="H95" s="237"/>
      <c r="J95" s="237"/>
      <c r="L95" s="237"/>
      <c r="N95" s="237">
        <f t="shared" ref="N95:N118" si="18">SUMIF($X$6:$X$92,C95,$N$6:$N$92)</f>
        <v>0</v>
      </c>
      <c r="P95" s="237"/>
      <c r="Q95" s="237"/>
      <c r="R95" s="238"/>
      <c r="S95" s="238"/>
      <c r="T95" s="238"/>
      <c r="U95" s="238"/>
      <c r="V95" s="238"/>
      <c r="W95" s="238"/>
      <c r="X95" s="238"/>
    </row>
    <row r="96" spans="1:24" hidden="1">
      <c r="A96" s="238"/>
      <c r="B96" s="237"/>
      <c r="C96" s="237" t="str">
        <f t="shared" ref="C96:C118" si="19">LEFT(F96,3)</f>
        <v xml:space="preserve">2. </v>
      </c>
      <c r="D96" s="237"/>
      <c r="E96" s="237" t="str">
        <f t="shared" ref="E96:E118" si="20">LEFT(H96,3)</f>
        <v/>
      </c>
      <c r="F96" s="253" t="str">
        <f>CONCATENATE('4. Light Project Activities'!A19," ",'4. Light Project Activities'!B19)</f>
        <v>2. Communication</v>
      </c>
      <c r="H96" s="237"/>
      <c r="J96" s="237"/>
      <c r="L96" s="237"/>
      <c r="N96" s="237">
        <f t="shared" si="18"/>
        <v>0</v>
      </c>
      <c r="P96" s="237"/>
      <c r="Q96" s="237"/>
      <c r="R96" s="238"/>
      <c r="S96" s="238"/>
      <c r="T96" s="238"/>
      <c r="U96" s="238"/>
      <c r="V96" s="238"/>
      <c r="W96" s="238"/>
      <c r="X96" s="238"/>
    </row>
    <row r="97" spans="2:14" ht="25.5" hidden="1">
      <c r="B97" s="237"/>
      <c r="C97" s="237" t="str">
        <f t="shared" si="19"/>
        <v xml:space="preserve">3. </v>
      </c>
      <c r="D97" s="237"/>
      <c r="E97" s="237" t="str">
        <f t="shared" si="20"/>
        <v/>
      </c>
      <c r="F97" s="253" t="str">
        <f>CONCATENATE('4. Light Project Activities'!A20," ",'4. Light Project Activities'!B20)</f>
        <v>3. Cooperation activity 1</v>
      </c>
      <c r="H97" s="237"/>
      <c r="J97" s="237"/>
      <c r="L97" s="237"/>
      <c r="N97" s="237">
        <f t="shared" si="18"/>
        <v>0</v>
      </c>
    </row>
    <row r="98" spans="2:14" ht="25.5" hidden="1">
      <c r="B98" s="237"/>
      <c r="C98" s="237" t="str">
        <f t="shared" si="19"/>
        <v xml:space="preserve">4. </v>
      </c>
      <c r="D98" s="237"/>
      <c r="E98" s="237" t="str">
        <f t="shared" si="20"/>
        <v/>
      </c>
      <c r="F98" s="253" t="str">
        <f>CONCATENATE('4. Light Project Activities'!A21," ",'4. Light Project Activities'!B21)</f>
        <v>4. Cooperation activity 2</v>
      </c>
      <c r="H98" s="237"/>
      <c r="J98" s="237"/>
      <c r="L98" s="237"/>
      <c r="N98" s="237">
        <f t="shared" si="18"/>
        <v>0</v>
      </c>
    </row>
    <row r="99" spans="2:14" ht="25.5" hidden="1">
      <c r="B99" s="237"/>
      <c r="C99" s="237" t="str">
        <f t="shared" si="19"/>
        <v xml:space="preserve">5. </v>
      </c>
      <c r="D99" s="237"/>
      <c r="E99" s="237" t="str">
        <f t="shared" si="20"/>
        <v/>
      </c>
      <c r="F99" s="253" t="str">
        <f>CONCATENATE('4. Light Project Activities'!A22," ",'4. Light Project Activities'!B22)</f>
        <v>5. Cooperation activity 3</v>
      </c>
      <c r="H99" s="237"/>
      <c r="J99" s="237"/>
      <c r="L99" s="237"/>
      <c r="N99" s="237">
        <f t="shared" si="18"/>
        <v>0</v>
      </c>
    </row>
    <row r="100" spans="2:14" ht="25.5" hidden="1">
      <c r="B100" s="237"/>
      <c r="C100" s="237" t="str">
        <f t="shared" si="19"/>
        <v xml:space="preserve">6. </v>
      </c>
      <c r="D100" s="237"/>
      <c r="E100" s="237" t="str">
        <f t="shared" si="20"/>
        <v/>
      </c>
      <c r="F100" s="253" t="str">
        <f>CONCATENATE('4. Light Project Activities'!A23," ",'4. Light Project Activities'!B23)</f>
        <v>6. etc.</v>
      </c>
      <c r="H100" s="237"/>
      <c r="J100" s="237"/>
      <c r="L100" s="237"/>
      <c r="N100" s="237">
        <f t="shared" si="18"/>
        <v>0</v>
      </c>
    </row>
    <row r="101" spans="2:14" ht="25.5" hidden="1">
      <c r="B101" s="237"/>
      <c r="C101" s="237" t="str">
        <f t="shared" si="19"/>
        <v xml:space="preserve">7. </v>
      </c>
      <c r="D101" s="237"/>
      <c r="E101" s="237" t="str">
        <f t="shared" si="20"/>
        <v/>
      </c>
      <c r="F101" s="253" t="str">
        <f>CONCATENATE('4. Light Project Activities'!A24," ",'4. Light Project Activities'!B24)</f>
        <v xml:space="preserve">7. </v>
      </c>
      <c r="H101" s="237"/>
      <c r="J101" s="237"/>
      <c r="L101" s="237"/>
      <c r="N101" s="237">
        <f t="shared" si="18"/>
        <v>0</v>
      </c>
    </row>
    <row r="102" spans="2:14" ht="25.5" hidden="1">
      <c r="B102" s="237"/>
      <c r="C102" s="237" t="str">
        <f t="shared" si="19"/>
        <v xml:space="preserve">8. </v>
      </c>
      <c r="D102" s="237"/>
      <c r="E102" s="237" t="str">
        <f t="shared" si="20"/>
        <v/>
      </c>
      <c r="F102" s="253" t="str">
        <f>CONCATENATE('4. Light Project Activities'!A25," ",'4. Light Project Activities'!B25)</f>
        <v xml:space="preserve">8. </v>
      </c>
      <c r="H102" s="237"/>
      <c r="J102" s="237"/>
      <c r="L102" s="237"/>
      <c r="N102" s="237">
        <f t="shared" si="18"/>
        <v>0</v>
      </c>
    </row>
    <row r="103" spans="2:14" ht="25.5" hidden="1">
      <c r="B103" s="237"/>
      <c r="C103" s="237" t="str">
        <f t="shared" si="19"/>
        <v xml:space="preserve">9. </v>
      </c>
      <c r="D103" s="237"/>
      <c r="E103" s="237" t="str">
        <f t="shared" si="20"/>
        <v/>
      </c>
      <c r="F103" s="253" t="str">
        <f>CONCATENATE('4. Light Project Activities'!A26," ",'4. Light Project Activities'!B26)</f>
        <v xml:space="preserve">9. </v>
      </c>
      <c r="H103" s="237"/>
      <c r="J103" s="237"/>
      <c r="L103" s="237"/>
      <c r="N103" s="237">
        <f t="shared" si="18"/>
        <v>0</v>
      </c>
    </row>
    <row r="104" spans="2:14" ht="38.25" hidden="1">
      <c r="B104" s="237"/>
      <c r="C104" s="237" t="str">
        <f t="shared" si="19"/>
        <v>10.</v>
      </c>
      <c r="D104" s="237"/>
      <c r="E104" s="237" t="str">
        <f t="shared" si="20"/>
        <v/>
      </c>
      <c r="F104" s="253" t="str">
        <f>CONCATENATE('4. Light Project Activities'!A27," ",'4. Light Project Activities'!B27)</f>
        <v xml:space="preserve">10. </v>
      </c>
      <c r="H104" s="237"/>
      <c r="J104" s="237"/>
      <c r="L104" s="237"/>
      <c r="N104" s="237">
        <f t="shared" si="18"/>
        <v>0</v>
      </c>
    </row>
    <row r="105" spans="2:14" ht="38.25" hidden="1">
      <c r="B105" s="237"/>
      <c r="C105" s="237" t="str">
        <f t="shared" si="19"/>
        <v>11.</v>
      </c>
      <c r="D105" s="237"/>
      <c r="E105" s="237" t="str">
        <f t="shared" si="20"/>
        <v/>
      </c>
      <c r="F105" s="253" t="str">
        <f>CONCATENATE('4. Light Project Activities'!A28," ",'4. Light Project Activities'!B28)</f>
        <v xml:space="preserve">11. </v>
      </c>
      <c r="H105" s="237"/>
      <c r="J105" s="237"/>
      <c r="L105" s="237"/>
      <c r="N105" s="237">
        <f t="shared" si="18"/>
        <v>0</v>
      </c>
    </row>
    <row r="106" spans="2:14" ht="38.25" hidden="1">
      <c r="B106" s="237"/>
      <c r="C106" s="237" t="str">
        <f t="shared" si="19"/>
        <v>12.</v>
      </c>
      <c r="D106" s="237"/>
      <c r="E106" s="237" t="str">
        <f t="shared" si="20"/>
        <v/>
      </c>
      <c r="F106" s="253" t="str">
        <f>CONCATENATE('4. Light Project Activities'!A29," ",'4. Light Project Activities'!B29)</f>
        <v xml:space="preserve">12. </v>
      </c>
      <c r="H106" s="237"/>
      <c r="J106" s="237"/>
      <c r="L106" s="237"/>
      <c r="N106" s="237">
        <f t="shared" si="18"/>
        <v>0</v>
      </c>
    </row>
    <row r="107" spans="2:14" hidden="1">
      <c r="B107" s="254"/>
      <c r="C107" s="254" t="str">
        <f t="shared" si="19"/>
        <v/>
      </c>
      <c r="D107" s="254"/>
      <c r="E107" s="254" t="str">
        <f t="shared" si="20"/>
        <v/>
      </c>
      <c r="F107" s="254"/>
      <c r="H107" s="237"/>
      <c r="J107" s="237"/>
      <c r="L107" s="237"/>
      <c r="N107" s="237">
        <f t="shared" si="18"/>
        <v>0</v>
      </c>
    </row>
    <row r="108" spans="2:14" hidden="1">
      <c r="B108" s="254"/>
      <c r="C108" s="254" t="str">
        <f t="shared" si="19"/>
        <v/>
      </c>
      <c r="D108" s="254"/>
      <c r="E108" s="254" t="str">
        <f t="shared" si="20"/>
        <v/>
      </c>
      <c r="F108" s="254"/>
      <c r="H108" s="237"/>
      <c r="J108" s="237"/>
      <c r="L108" s="237"/>
      <c r="N108" s="237">
        <f t="shared" si="18"/>
        <v>0</v>
      </c>
    </row>
    <row r="109" spans="2:14" hidden="1">
      <c r="B109" s="254"/>
      <c r="C109" s="254" t="str">
        <f t="shared" si="19"/>
        <v/>
      </c>
      <c r="D109" s="254"/>
      <c r="E109" s="254" t="str">
        <f t="shared" si="20"/>
        <v/>
      </c>
      <c r="F109" s="254"/>
      <c r="H109" s="237"/>
      <c r="J109" s="237"/>
      <c r="L109" s="237"/>
      <c r="N109" s="237">
        <f t="shared" si="18"/>
        <v>0</v>
      </c>
    </row>
    <row r="110" spans="2:14" hidden="1">
      <c r="B110" s="254"/>
      <c r="C110" s="254" t="str">
        <f t="shared" si="19"/>
        <v/>
      </c>
      <c r="D110" s="254"/>
      <c r="E110" s="254" t="str">
        <f t="shared" si="20"/>
        <v/>
      </c>
      <c r="F110" s="254"/>
      <c r="H110" s="237"/>
      <c r="J110" s="237"/>
      <c r="L110" s="237"/>
      <c r="N110" s="237">
        <f t="shared" si="18"/>
        <v>0</v>
      </c>
    </row>
    <row r="111" spans="2:14" hidden="1">
      <c r="B111" s="254"/>
      <c r="C111" s="254" t="str">
        <f t="shared" si="19"/>
        <v/>
      </c>
      <c r="D111" s="254"/>
      <c r="E111" s="254" t="str">
        <f t="shared" si="20"/>
        <v/>
      </c>
      <c r="F111" s="254"/>
      <c r="H111" s="237"/>
      <c r="J111" s="237"/>
      <c r="L111" s="237"/>
      <c r="N111" s="237">
        <f t="shared" si="18"/>
        <v>0</v>
      </c>
    </row>
    <row r="112" spans="2:14" hidden="1">
      <c r="B112" s="254"/>
      <c r="C112" s="254" t="str">
        <f t="shared" si="19"/>
        <v/>
      </c>
      <c r="D112" s="254"/>
      <c r="E112" s="254" t="str">
        <f t="shared" si="20"/>
        <v/>
      </c>
      <c r="F112" s="254"/>
      <c r="H112" s="237"/>
      <c r="J112" s="237"/>
      <c r="L112" s="237"/>
      <c r="N112" s="237">
        <f t="shared" si="18"/>
        <v>0</v>
      </c>
    </row>
    <row r="113" spans="2:14" hidden="1">
      <c r="B113" s="254"/>
      <c r="C113" s="254" t="str">
        <f t="shared" si="19"/>
        <v/>
      </c>
      <c r="D113" s="254"/>
      <c r="E113" s="254" t="str">
        <f t="shared" si="20"/>
        <v/>
      </c>
      <c r="F113" s="254"/>
      <c r="H113" s="237"/>
      <c r="J113" s="237"/>
      <c r="L113" s="237"/>
      <c r="N113" s="237">
        <f t="shared" si="18"/>
        <v>0</v>
      </c>
    </row>
    <row r="114" spans="2:14" hidden="1">
      <c r="B114" s="254"/>
      <c r="C114" s="254" t="str">
        <f t="shared" si="19"/>
        <v/>
      </c>
      <c r="D114" s="254"/>
      <c r="E114" s="254" t="str">
        <f t="shared" si="20"/>
        <v/>
      </c>
      <c r="F114" s="254"/>
      <c r="H114" s="237"/>
      <c r="J114" s="237"/>
      <c r="L114" s="237"/>
      <c r="N114" s="237">
        <f t="shared" si="18"/>
        <v>0</v>
      </c>
    </row>
    <row r="115" spans="2:14" hidden="1">
      <c r="B115" s="254"/>
      <c r="C115" s="254" t="str">
        <f t="shared" si="19"/>
        <v/>
      </c>
      <c r="D115" s="254"/>
      <c r="E115" s="254" t="str">
        <f t="shared" si="20"/>
        <v/>
      </c>
      <c r="F115" s="254"/>
      <c r="H115" s="237"/>
      <c r="J115" s="237"/>
      <c r="L115" s="237"/>
      <c r="N115" s="237">
        <f t="shared" si="18"/>
        <v>0</v>
      </c>
    </row>
    <row r="116" spans="2:14" hidden="1">
      <c r="B116" s="254"/>
      <c r="C116" s="254" t="str">
        <f t="shared" si="19"/>
        <v/>
      </c>
      <c r="D116" s="254"/>
      <c r="E116" s="254" t="str">
        <f t="shared" si="20"/>
        <v/>
      </c>
      <c r="F116" s="254"/>
      <c r="H116" s="237"/>
      <c r="J116" s="237"/>
      <c r="L116" s="237"/>
      <c r="N116" s="237">
        <f t="shared" si="18"/>
        <v>0</v>
      </c>
    </row>
    <row r="117" spans="2:14" hidden="1">
      <c r="B117" s="254"/>
      <c r="C117" s="254" t="str">
        <f t="shared" si="19"/>
        <v/>
      </c>
      <c r="D117" s="254"/>
      <c r="E117" s="254" t="str">
        <f t="shared" si="20"/>
        <v/>
      </c>
      <c r="F117" s="254"/>
      <c r="H117" s="237"/>
      <c r="J117" s="237"/>
      <c r="L117" s="237"/>
      <c r="N117" s="237">
        <f t="shared" si="18"/>
        <v>0</v>
      </c>
    </row>
    <row r="118" spans="2:14" hidden="1">
      <c r="B118" s="254"/>
      <c r="C118" s="254" t="str">
        <f t="shared" si="19"/>
        <v/>
      </c>
      <c r="D118" s="254"/>
      <c r="E118" s="254" t="str">
        <f t="shared" si="20"/>
        <v/>
      </c>
      <c r="F118" s="254"/>
      <c r="H118" s="237"/>
      <c r="J118" s="237"/>
      <c r="L118" s="237"/>
      <c r="N118" s="237">
        <f t="shared" si="18"/>
        <v>0</v>
      </c>
    </row>
    <row r="119" spans="2:14" hidden="1">
      <c r="B119" s="237"/>
      <c r="C119" s="237"/>
      <c r="D119" s="237"/>
      <c r="E119" s="237"/>
      <c r="F119" s="255"/>
      <c r="H119" s="237"/>
      <c r="J119" s="237"/>
      <c r="L119" s="237"/>
      <c r="N119" s="237"/>
    </row>
    <row r="120" spans="2:14">
      <c r="B120" s="237"/>
      <c r="C120" s="237"/>
      <c r="D120" s="237"/>
      <c r="E120" s="237"/>
      <c r="F120" s="237"/>
      <c r="H120" s="237"/>
      <c r="J120" s="237"/>
      <c r="L120" s="237"/>
      <c r="N120" s="237"/>
    </row>
    <row r="121" spans="2:14">
      <c r="B121" s="237"/>
      <c r="C121" s="237"/>
      <c r="D121" s="237"/>
      <c r="E121" s="237"/>
      <c r="F121" s="237"/>
      <c r="H121" s="237"/>
      <c r="J121" s="237"/>
      <c r="L121" s="237"/>
      <c r="N121" s="237"/>
    </row>
    <row r="122" spans="2:14">
      <c r="B122" s="237"/>
      <c r="C122" s="237"/>
      <c r="D122" s="237"/>
      <c r="E122" s="237"/>
      <c r="F122" s="237"/>
      <c r="H122" s="237"/>
      <c r="J122" s="237"/>
      <c r="L122" s="237"/>
      <c r="N122" s="237"/>
    </row>
    <row r="123" spans="2:14">
      <c r="B123" s="237"/>
      <c r="C123" s="237"/>
      <c r="D123" s="237"/>
      <c r="E123" s="237"/>
      <c r="F123" s="237"/>
      <c r="H123" s="237"/>
      <c r="J123" s="237"/>
      <c r="L123" s="237"/>
      <c r="N123" s="237"/>
    </row>
    <row r="124" spans="2:14">
      <c r="B124" s="237"/>
      <c r="C124" s="237"/>
      <c r="D124" s="237"/>
      <c r="E124" s="237"/>
      <c r="F124" s="237"/>
      <c r="H124" s="237"/>
      <c r="J124" s="237"/>
      <c r="L124" s="237"/>
      <c r="N124" s="237"/>
    </row>
    <row r="126" spans="2:14" hidden="1">
      <c r="B126" s="237"/>
      <c r="D126" s="237"/>
      <c r="F126" s="237"/>
      <c r="H126" s="237"/>
      <c r="J126" s="237"/>
      <c r="L126" s="237"/>
      <c r="N126" s="237"/>
    </row>
    <row r="127" spans="2:14" hidden="1">
      <c r="B127" s="237"/>
      <c r="D127" s="237"/>
      <c r="F127" s="237"/>
      <c r="H127" s="237"/>
      <c r="J127" s="237"/>
      <c r="L127" s="237"/>
      <c r="N127" s="237"/>
    </row>
    <row r="128" spans="2:14" ht="38.25" hidden="1">
      <c r="B128" s="237"/>
      <c r="D128" s="233" t="s">
        <v>264</v>
      </c>
      <c r="E128" s="237"/>
      <c r="F128" s="237"/>
      <c r="H128" s="237"/>
      <c r="J128" s="237"/>
      <c r="L128" s="237"/>
      <c r="N128" s="237"/>
    </row>
    <row r="129" spans="4:5" ht="51" hidden="1">
      <c r="D129" s="233" t="s">
        <v>265</v>
      </c>
      <c r="E129" s="237"/>
    </row>
    <row r="130" spans="4:5" hidden="1">
      <c r="D130" s="233"/>
      <c r="E130" s="237"/>
    </row>
    <row r="131" spans="4:5" hidden="1">
      <c r="D131" s="237"/>
    </row>
    <row r="132" spans="4:5" hidden="1">
      <c r="D132" s="237"/>
    </row>
  </sheetData>
  <sheetProtection selectLockedCells="1"/>
  <protectedRanges>
    <protectedRange sqref="A4 A57 A12 A78:A79 A32" name="XI_XIV Előkészítő_1"/>
    <protectedRange sqref="M58 M80 B13:E31 M10 M13:M16 M60:M77 B10:E10 H18:N27 M28:M31 M33 M35:M56 B58:E77 M82:M93 M6:M8 B33:E56 B5:E8 B80:E80 B82:E93 B81:C81 E81" name="XI_XIV Előkészítő_2_1"/>
    <protectedRange sqref="M11 B11:E11" name="XI_XIV Előkészítő_2_3"/>
    <protectedRange sqref="M5" name="XI_XIV Előkészítő_2_5"/>
    <protectedRange sqref="M9 B9:E9" name="XI_XIV Előkészítő_2_1_2_2"/>
    <protectedRange sqref="D81" name="XI_XIV Előkészítő_2_1_1"/>
  </protectedRanges>
  <mergeCells count="23">
    <mergeCell ref="A1:B1"/>
    <mergeCell ref="F3:J3"/>
    <mergeCell ref="F5:J5"/>
    <mergeCell ref="F7:J7"/>
    <mergeCell ref="D1:P1"/>
    <mergeCell ref="F9:J9"/>
    <mergeCell ref="H25:N25"/>
    <mergeCell ref="F11:J11"/>
    <mergeCell ref="B13:N13"/>
    <mergeCell ref="B15:N15"/>
    <mergeCell ref="H17:N17"/>
    <mergeCell ref="H18:N18"/>
    <mergeCell ref="H19:N19"/>
    <mergeCell ref="H20:N20"/>
    <mergeCell ref="H21:N21"/>
    <mergeCell ref="H22:N22"/>
    <mergeCell ref="H23:N23"/>
    <mergeCell ref="H24:N24"/>
    <mergeCell ref="H26:N26"/>
    <mergeCell ref="H27:N27"/>
    <mergeCell ref="F31:J31"/>
    <mergeCell ref="F56:J56"/>
    <mergeCell ref="F77:J77"/>
  </mergeCells>
  <conditionalFormatting sqref="B13 D13">
    <cfRule type="cellIs" dxfId="44" priority="8" stopIfTrue="1" operator="equal">
      <formula>$T13</formula>
    </cfRule>
  </conditionalFormatting>
  <conditionalFormatting sqref="F3:J3">
    <cfRule type="cellIs" dxfId="43" priority="7" stopIfTrue="1" operator="equal">
      <formula>Q$3</formula>
    </cfRule>
  </conditionalFormatting>
  <conditionalFormatting sqref="F7:J7">
    <cfRule type="cellIs" dxfId="42" priority="1" stopIfTrue="1" operator="equal">
      <formula>$S7</formula>
    </cfRule>
  </conditionalFormatting>
  <conditionalFormatting sqref="F31:J31">
    <cfRule type="cellIs" dxfId="41" priority="5" stopIfTrue="1" operator="equal">
      <formula>$S31</formula>
    </cfRule>
  </conditionalFormatting>
  <conditionalFormatting sqref="F56:J56">
    <cfRule type="cellIs" dxfId="40" priority="4" stopIfTrue="1" operator="equal">
      <formula>$S56</formula>
    </cfRule>
  </conditionalFormatting>
  <conditionalFormatting sqref="F77:J77">
    <cfRule type="cellIs" dxfId="39" priority="3" stopIfTrue="1" operator="equal">
      <formula>$S77</formula>
    </cfRule>
  </conditionalFormatting>
  <dataValidations count="3">
    <dataValidation type="decimal" operator="greaterThanOrEqual" allowBlank="1" showInputMessage="1" showErrorMessage="1" sqref="J82:J91 J60:J74 L60:L74 L82:L91 L35:L54 J35:J54" xr:uid="{AFA336B2-D880-49FA-94F3-D1397CAA432B}">
      <formula1>0</formula1>
    </dataValidation>
    <dataValidation type="decimal" allowBlank="1" showInputMessage="1" showErrorMessage="1" sqref="H80 N80 F80 L80 N92:N93 F92:F93 H92:H93 L92:L93 J92:J93 J80 P81:P91 J33 L33 F33 N33 H33 P17:P27 J14 J16 J28:J30 L28:L30 H28:H30 F28:F30 N28:N30 N14 L16 F16 N16 H16 H14 F14 N75:N76 F10 J10 L10 H10 F6 J6 L6 H6 N6 P59:P74 J58 J75:J76 L75:L76 H75:H76 F75:F76 L58 F58 N58 H58 N10 L14 P34:P54 L55 H55 N55 F55 J55 N8 F8 J8 L8 H8" xr:uid="{E7E79DDB-14AC-47FC-9B6F-59F3B233DE4B}">
      <formula1>0</formula1>
      <formula2>99999999.99</formula2>
    </dataValidation>
    <dataValidation type="list" allowBlank="1" showInputMessage="1" showErrorMessage="1" sqref="F82:F91 F60:F74 F35:F54 F18:F27" xr:uid="{E941ACEC-788C-47BD-B5F4-FAF58F0D791A}">
      <formula1>$F$95:$F$106</formula1>
    </dataValidation>
  </dataValidations>
  <pageMargins left="0.6692913385826772" right="0.15748031496062992" top="0.31496062992125984" bottom="0.31496062992125984" header="0.15748031496062992" footer="0.11811023622047245"/>
  <pageSetup scale="67" fitToHeight="12" orientation="portrait" r:id="rId1"/>
  <headerFooter alignWithMargins="0">
    <oddFooter xml:space="preserve">&amp;C&amp;"Arial,Italic"&amp;A&amp;R&amp;"Arial,Italic"Page &amp;P of &amp;N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B2102-AEF3-4EC7-9592-40C5673992E6}">
  <sheetPr>
    <pageSetUpPr fitToPage="1"/>
  </sheetPr>
  <dimension ref="A1:AE132"/>
  <sheetViews>
    <sheetView zoomScaleNormal="100" workbookViewId="0">
      <selection activeCell="N6" sqref="N6"/>
    </sheetView>
  </sheetViews>
  <sheetFormatPr defaultRowHeight="12.75"/>
  <cols>
    <col min="1" max="1" width="2.85546875" style="47" customWidth="1"/>
    <col min="2" max="2" width="45.7109375" style="28" customWidth="1"/>
    <col min="3" max="3" width="0.5703125" style="41" customWidth="1"/>
    <col min="4" max="4" width="45.7109375" style="28" customWidth="1"/>
    <col min="5" max="5" width="0.5703125" style="41" customWidth="1"/>
    <col min="6" max="6" width="30.7109375" style="28" customWidth="1"/>
    <col min="7" max="7" width="0.5703125" style="41" customWidth="1"/>
    <col min="8" max="8" width="16.5703125" style="28" customWidth="1"/>
    <col min="9" max="9" width="0.5703125" style="41" customWidth="1"/>
    <col min="10" max="10" width="10.7109375" style="28" customWidth="1"/>
    <col min="11" max="11" width="0.5703125" style="41" customWidth="1"/>
    <col min="12" max="12" width="15" style="28" customWidth="1"/>
    <col min="13" max="13" width="0.5703125" style="41" customWidth="1"/>
    <col min="14" max="14" width="13.7109375" style="28" customWidth="1"/>
    <col min="15" max="15" width="0.5703125" style="41" customWidth="1"/>
    <col min="16" max="16" width="9" style="28" customWidth="1"/>
    <col min="17" max="17" width="34.28515625" style="28" hidden="1" customWidth="1"/>
    <col min="18" max="18" width="9.140625" style="47" hidden="1" customWidth="1"/>
    <col min="19" max="19" width="15.5703125" style="47" hidden="1" customWidth="1"/>
    <col min="20" max="24" width="9.140625" style="47" hidden="1" customWidth="1"/>
    <col min="25" max="16384" width="9.140625" style="47"/>
  </cols>
  <sheetData>
    <row r="1" spans="1:31" ht="22.5" customHeight="1">
      <c r="A1" s="398" t="s">
        <v>228</v>
      </c>
      <c r="B1" s="399"/>
      <c r="C1" s="116"/>
      <c r="D1" s="406" t="str">
        <f>CONCATENATE("Light Partner 4 SME - ",'2. Light Partner 4 data - SME'!C5)</f>
        <v xml:space="preserve">Light Partner 4 SME - </v>
      </c>
      <c r="E1" s="406"/>
      <c r="F1" s="406"/>
      <c r="G1" s="406"/>
      <c r="H1" s="406"/>
      <c r="I1" s="406"/>
      <c r="J1" s="406"/>
      <c r="K1" s="406"/>
      <c r="L1" s="406"/>
      <c r="M1" s="406"/>
      <c r="N1" s="406"/>
      <c r="O1" s="406"/>
      <c r="P1" s="406"/>
      <c r="Q1" s="237"/>
      <c r="R1" s="238"/>
      <c r="S1" s="238"/>
      <c r="T1" s="238" t="s">
        <v>229</v>
      </c>
      <c r="U1" s="238" t="s">
        <v>229</v>
      </c>
      <c r="V1" s="238" t="s">
        <v>229</v>
      </c>
      <c r="W1" s="238"/>
      <c r="X1" s="238"/>
      <c r="Y1" s="238"/>
      <c r="Z1" s="238"/>
      <c r="AA1" s="238"/>
      <c r="AB1" s="238"/>
      <c r="AC1" s="238"/>
      <c r="AD1" s="238"/>
      <c r="AE1" s="238"/>
    </row>
    <row r="2" spans="1:31">
      <c r="A2" s="238"/>
      <c r="B2" s="237"/>
      <c r="C2" s="237"/>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row>
    <row r="3" spans="1:31" ht="28.5" customHeight="1">
      <c r="A3" s="122" t="s">
        <v>230</v>
      </c>
      <c r="B3" s="130" t="s">
        <v>231</v>
      </c>
      <c r="C3" s="123"/>
      <c r="D3" s="130"/>
      <c r="E3" s="123"/>
      <c r="F3" s="400" t="s">
        <v>232</v>
      </c>
      <c r="G3" s="401"/>
      <c r="H3" s="401"/>
      <c r="I3" s="401"/>
      <c r="J3" s="402"/>
      <c r="K3" s="123"/>
      <c r="L3" s="130" t="s">
        <v>233</v>
      </c>
      <c r="M3" s="124"/>
      <c r="N3" s="126">
        <f>N5+N7+N9+N11+N31+N56+N77</f>
        <v>0</v>
      </c>
      <c r="O3" s="125"/>
      <c r="P3" s="131">
        <f>IF(N$3=0,0%,N3/N$3)</f>
        <v>0</v>
      </c>
      <c r="Q3" s="237" t="e">
        <f>IF(Q5&gt;0,F3,0)</f>
        <v>#REF!</v>
      </c>
      <c r="R3" s="239"/>
      <c r="S3" s="239" t="e">
        <f>IF(AND(S5=R3,#REF!=R3,#REF!=R3,#REF!=R3)," ",F3)</f>
        <v>#REF!</v>
      </c>
      <c r="T3" s="238"/>
      <c r="U3" s="238"/>
      <c r="V3" s="238"/>
      <c r="W3" s="238"/>
      <c r="X3" s="238"/>
      <c r="Y3" s="238"/>
      <c r="Z3" s="238"/>
      <c r="AA3" s="238"/>
      <c r="AB3" s="238"/>
      <c r="AC3" s="238"/>
      <c r="AD3" s="238"/>
      <c r="AE3" s="238"/>
    </row>
    <row r="4" spans="1:31" s="45" customFormat="1" ht="3" customHeight="1">
      <c r="B4" s="50"/>
      <c r="C4" s="50"/>
      <c r="D4" s="234"/>
      <c r="E4" s="234"/>
      <c r="F4" s="234"/>
      <c r="G4" s="234"/>
      <c r="H4" s="234"/>
      <c r="I4" s="234"/>
      <c r="J4" s="234"/>
      <c r="K4" s="41"/>
      <c r="L4" s="41"/>
      <c r="M4" s="50"/>
      <c r="N4" s="123"/>
      <c r="O4" s="41"/>
      <c r="P4" s="41"/>
      <c r="Q4" s="41"/>
    </row>
    <row r="5" spans="1:31" ht="27" customHeight="1">
      <c r="A5" s="108">
        <v>1</v>
      </c>
      <c r="B5" s="109" t="s">
        <v>234</v>
      </c>
      <c r="C5" s="110"/>
      <c r="D5" s="109"/>
      <c r="E5" s="110"/>
      <c r="F5" s="403" t="s">
        <v>235</v>
      </c>
      <c r="G5" s="404"/>
      <c r="H5" s="404"/>
      <c r="I5" s="404"/>
      <c r="J5" s="405"/>
      <c r="K5" s="111"/>
      <c r="L5" s="112" t="s">
        <v>233</v>
      </c>
      <c r="M5" s="110"/>
      <c r="N5" s="127">
        <v>0</v>
      </c>
      <c r="O5" s="128"/>
      <c r="P5" s="129">
        <f>IF(N5=0,0%,N5/N$3)</f>
        <v>0</v>
      </c>
      <c r="Q5" s="272" t="e">
        <f>SUM(Q6:Q93)</f>
        <v>#REF!</v>
      </c>
      <c r="R5" s="239"/>
      <c r="S5" s="239" t="str">
        <f>IF(P5&gt;R5,F5,"")</f>
        <v/>
      </c>
      <c r="T5" s="238"/>
      <c r="U5" s="238"/>
      <c r="V5" s="238"/>
      <c r="W5" s="238"/>
      <c r="X5" s="238"/>
      <c r="Y5" s="238"/>
      <c r="Z5" s="238"/>
      <c r="AA5" s="238"/>
      <c r="AB5" s="238"/>
      <c r="AC5" s="238"/>
      <c r="AD5" s="238"/>
      <c r="AE5" s="238"/>
    </row>
    <row r="6" spans="1:31">
      <c r="A6" s="238"/>
      <c r="B6" s="240"/>
      <c r="C6" s="50"/>
      <c r="D6" s="240"/>
      <c r="E6" s="50"/>
      <c r="F6" s="241"/>
      <c r="H6" s="241"/>
      <c r="J6" s="241"/>
      <c r="L6" s="241"/>
      <c r="M6" s="50"/>
      <c r="N6" s="241"/>
      <c r="P6" s="242"/>
      <c r="Q6" s="237"/>
      <c r="R6" s="238"/>
      <c r="S6" s="238"/>
      <c r="T6" s="238"/>
      <c r="U6" s="238"/>
      <c r="V6" s="238"/>
      <c r="W6" s="238"/>
      <c r="X6" s="238"/>
      <c r="Y6" s="238"/>
      <c r="Z6" s="238"/>
      <c r="AA6" s="238"/>
      <c r="AB6" s="238"/>
      <c r="AC6" s="238"/>
      <c r="AD6" s="238"/>
      <c r="AE6" s="238"/>
    </row>
    <row r="7" spans="1:31" ht="53.25" customHeight="1">
      <c r="A7" s="108">
        <v>2</v>
      </c>
      <c r="B7" s="109" t="s">
        <v>236</v>
      </c>
      <c r="C7" s="110"/>
      <c r="D7" s="109"/>
      <c r="E7" s="110"/>
      <c r="F7" s="395" t="s">
        <v>237</v>
      </c>
      <c r="G7" s="404"/>
      <c r="H7" s="404"/>
      <c r="I7" s="404"/>
      <c r="J7" s="405"/>
      <c r="K7" s="111"/>
      <c r="L7" s="112" t="s">
        <v>233</v>
      </c>
      <c r="M7" s="110"/>
      <c r="N7" s="113">
        <f>IF(N77&gt;0, 0.1*(N31+N56+N77), (N31+N56)*0.2)</f>
        <v>0</v>
      </c>
      <c r="O7" s="111"/>
      <c r="P7" s="114">
        <f>IF(N7=0,0%,N7/N$3)</f>
        <v>0</v>
      </c>
      <c r="Q7" s="253">
        <f>IF(LEN(F7)&gt;1,1,0)</f>
        <v>1</v>
      </c>
      <c r="R7" s="243"/>
      <c r="S7" s="238"/>
      <c r="T7" s="238"/>
      <c r="U7" s="238"/>
      <c r="V7" s="238"/>
      <c r="W7" s="238"/>
      <c r="X7" s="238"/>
      <c r="Y7" s="238"/>
      <c r="Z7" s="238"/>
      <c r="AA7" s="238"/>
      <c r="AB7" s="238"/>
      <c r="AC7" s="238"/>
      <c r="AD7" s="238"/>
      <c r="AE7" s="238"/>
    </row>
    <row r="8" spans="1:31" ht="12.75" customHeight="1">
      <c r="A8" s="238"/>
      <c r="B8" s="240"/>
      <c r="C8" s="50"/>
      <c r="D8" s="240"/>
      <c r="E8" s="50"/>
      <c r="F8" s="241"/>
      <c r="H8" s="241"/>
      <c r="J8" s="241"/>
      <c r="L8" s="241"/>
      <c r="M8" s="50"/>
      <c r="N8" s="241"/>
      <c r="P8" s="242"/>
      <c r="Q8" s="237"/>
      <c r="R8" s="238"/>
      <c r="S8" s="238"/>
      <c r="T8" s="238"/>
      <c r="U8" s="238"/>
      <c r="V8" s="238"/>
      <c r="W8" s="238"/>
      <c r="X8" s="238"/>
      <c r="Y8" s="238"/>
      <c r="Z8" s="238"/>
      <c r="AA8" s="238"/>
      <c r="AB8" s="238"/>
      <c r="AC8" s="238"/>
      <c r="AD8" s="238"/>
      <c r="AE8" s="238"/>
    </row>
    <row r="9" spans="1:31" ht="53.25" customHeight="1">
      <c r="A9" s="108">
        <v>3</v>
      </c>
      <c r="B9" s="109" t="s">
        <v>238</v>
      </c>
      <c r="C9" s="110"/>
      <c r="D9" s="109"/>
      <c r="E9" s="110"/>
      <c r="F9" s="395" t="s">
        <v>239</v>
      </c>
      <c r="G9" s="404"/>
      <c r="H9" s="404"/>
      <c r="I9" s="404"/>
      <c r="J9" s="405"/>
      <c r="K9" s="111"/>
      <c r="L9" s="112" t="s">
        <v>233</v>
      </c>
      <c r="M9" s="110"/>
      <c r="N9" s="113">
        <f>N7*0.15</f>
        <v>0</v>
      </c>
      <c r="O9" s="111"/>
      <c r="P9" s="114">
        <f>IF(N9=0,0%,N9/N$3)</f>
        <v>0</v>
      </c>
      <c r="Q9" s="237"/>
      <c r="R9" s="247"/>
      <c r="S9" s="239" t="str">
        <f>IF(P9&gt;R9,F9,"")</f>
        <v/>
      </c>
      <c r="T9" s="238" t="str">
        <f>IF(OR(P9&gt;Q9,P9&gt;R9),"Overhead costs shall not exceed 5 per cent of each partner’s total eligible budget and shall not exceed 25 per cent of the total staff costs in each partner’s budget!","")</f>
        <v/>
      </c>
      <c r="U9" s="237"/>
      <c r="V9" s="238"/>
      <c r="W9" s="238"/>
      <c r="X9" s="238"/>
      <c r="Y9" s="238"/>
      <c r="Z9" s="238"/>
      <c r="AA9" s="238"/>
      <c r="AB9" s="238"/>
      <c r="AC9" s="238"/>
      <c r="AD9" s="238"/>
      <c r="AE9" s="238"/>
    </row>
    <row r="10" spans="1:31">
      <c r="A10" s="238"/>
      <c r="B10" s="240"/>
      <c r="C10" s="50"/>
      <c r="D10" s="240"/>
      <c r="E10" s="50"/>
      <c r="F10" s="241"/>
      <c r="H10" s="241"/>
      <c r="J10" s="241"/>
      <c r="L10" s="241"/>
      <c r="M10" s="50"/>
      <c r="N10" s="241"/>
      <c r="P10" s="242"/>
      <c r="Q10" s="237"/>
      <c r="R10" s="238"/>
      <c r="S10" s="238"/>
      <c r="T10" s="238"/>
      <c r="U10" s="238"/>
      <c r="V10" s="238"/>
      <c r="W10" s="238"/>
      <c r="X10" s="238"/>
      <c r="Y10" s="238"/>
      <c r="Z10" s="238"/>
      <c r="AA10" s="238"/>
      <c r="AB10" s="238"/>
      <c r="AC10" s="238"/>
      <c r="AD10" s="238"/>
      <c r="AE10" s="238"/>
    </row>
    <row r="11" spans="1:31" ht="27" customHeight="1">
      <c r="A11" s="108">
        <v>4</v>
      </c>
      <c r="B11" s="109" t="s">
        <v>240</v>
      </c>
      <c r="C11" s="110"/>
      <c r="D11" s="109"/>
      <c r="E11" s="110"/>
      <c r="F11" s="395" t="s">
        <v>239</v>
      </c>
      <c r="G11" s="404"/>
      <c r="H11" s="404"/>
      <c r="I11" s="404"/>
      <c r="J11" s="405"/>
      <c r="K11" s="111"/>
      <c r="L11" s="112" t="s">
        <v>233</v>
      </c>
      <c r="M11" s="110"/>
      <c r="N11" s="113">
        <f>N7*0.15</f>
        <v>0</v>
      </c>
      <c r="O11" s="111"/>
      <c r="P11" s="114">
        <f>IF(N11=0,0%,N11/N$3)</f>
        <v>0</v>
      </c>
      <c r="Q11" s="253" t="e">
        <f>IF(LEN(S11)&gt;1,1,0)</f>
        <v>#REF!</v>
      </c>
      <c r="R11" s="243"/>
      <c r="S11" s="238" t="e">
        <f>IF(AND(#REF!&gt;0,(#REF!+#REF!+#REF!)),F11,"")</f>
        <v>#REF!</v>
      </c>
      <c r="T11" s="238"/>
      <c r="U11" s="238"/>
      <c r="V11" s="238"/>
      <c r="W11" s="238"/>
      <c r="X11" s="238"/>
      <c r="Y11" s="238"/>
      <c r="Z11" s="238"/>
      <c r="AA11" s="238"/>
      <c r="AB11" s="238"/>
      <c r="AC11" s="238"/>
      <c r="AD11" s="238"/>
      <c r="AE11" s="238"/>
    </row>
    <row r="12" spans="1:31" s="45" customFormat="1" ht="6.75" customHeight="1">
      <c r="B12" s="50"/>
      <c r="C12" s="50"/>
      <c r="D12" s="50"/>
      <c r="E12" s="50"/>
      <c r="F12" s="41"/>
      <c r="G12" s="41"/>
      <c r="H12" s="41"/>
      <c r="I12" s="41"/>
      <c r="J12" s="41"/>
      <c r="K12" s="41"/>
      <c r="L12" s="41"/>
      <c r="M12" s="50"/>
      <c r="N12" s="41"/>
      <c r="O12" s="41"/>
      <c r="P12" s="41"/>
      <c r="Q12" s="41"/>
      <c r="X12" s="238"/>
    </row>
    <row r="13" spans="1:31" ht="30" customHeight="1">
      <c r="A13" s="238"/>
      <c r="B13" s="410" t="s">
        <v>241</v>
      </c>
      <c r="C13" s="410"/>
      <c r="D13" s="410"/>
      <c r="E13" s="410"/>
      <c r="F13" s="410"/>
      <c r="G13" s="410"/>
      <c r="H13" s="410"/>
      <c r="I13" s="410"/>
      <c r="J13" s="410"/>
      <c r="K13" s="410"/>
      <c r="L13" s="410"/>
      <c r="M13" s="410"/>
      <c r="N13" s="410"/>
      <c r="P13" s="242"/>
      <c r="Q13" s="237"/>
      <c r="R13" s="238"/>
      <c r="S13" s="238"/>
      <c r="T13" s="238" t="e">
        <f>IF(AND((#REF!&gt;0),ISBLANK(B15)),B13,"NOT")</f>
        <v>#REF!</v>
      </c>
      <c r="U13" s="238"/>
      <c r="V13" s="238"/>
      <c r="W13" s="238"/>
      <c r="X13" s="238"/>
      <c r="Y13" s="238"/>
      <c r="Z13" s="238"/>
      <c r="AA13" s="238"/>
      <c r="AB13" s="238"/>
      <c r="AC13" s="238"/>
      <c r="AD13" s="238"/>
      <c r="AE13" s="238"/>
    </row>
    <row r="14" spans="1:31" ht="3" customHeight="1">
      <c r="A14" s="238"/>
      <c r="B14" s="240"/>
      <c r="C14" s="50"/>
      <c r="D14" s="240"/>
      <c r="E14" s="50"/>
      <c r="F14" s="241"/>
      <c r="H14" s="241"/>
      <c r="J14" s="241"/>
      <c r="L14" s="241"/>
      <c r="M14" s="50"/>
      <c r="N14" s="241"/>
      <c r="P14" s="242"/>
      <c r="Q14" s="237"/>
      <c r="R14" s="238"/>
      <c r="S14" s="238"/>
      <c r="T14" s="238"/>
      <c r="U14" s="238"/>
      <c r="V14" s="238"/>
      <c r="W14" s="238"/>
      <c r="X14" s="238"/>
      <c r="Y14" s="238"/>
      <c r="Z14" s="238"/>
      <c r="AA14" s="238"/>
      <c r="AB14" s="238"/>
      <c r="AC14" s="238"/>
      <c r="AD14" s="238"/>
      <c r="AE14" s="238"/>
    </row>
    <row r="15" spans="1:31" ht="50.25" customHeight="1">
      <c r="A15" s="238"/>
      <c r="B15" s="407"/>
      <c r="C15" s="408"/>
      <c r="D15" s="408"/>
      <c r="E15" s="408"/>
      <c r="F15" s="408"/>
      <c r="G15" s="408"/>
      <c r="H15" s="408"/>
      <c r="I15" s="408"/>
      <c r="J15" s="408"/>
      <c r="K15" s="408"/>
      <c r="L15" s="408"/>
      <c r="M15" s="408"/>
      <c r="N15" s="409"/>
      <c r="O15" s="41" t="s">
        <v>242</v>
      </c>
      <c r="P15" s="242"/>
      <c r="Q15" s="237"/>
      <c r="R15" s="238"/>
      <c r="S15" s="238"/>
      <c r="T15" s="238"/>
      <c r="U15" s="238"/>
      <c r="V15" s="238"/>
      <c r="W15" s="238"/>
      <c r="X15" s="238"/>
      <c r="Y15" s="238"/>
      <c r="Z15" s="238"/>
      <c r="AA15" s="238"/>
      <c r="AB15" s="238"/>
      <c r="AC15" s="238"/>
      <c r="AD15" s="238"/>
      <c r="AE15" s="238"/>
    </row>
    <row r="16" spans="1:31" ht="3.75" customHeight="1">
      <c r="A16" s="238"/>
      <c r="B16" s="240"/>
      <c r="C16" s="50"/>
      <c r="D16" s="240"/>
      <c r="E16" s="50"/>
      <c r="F16" s="241"/>
      <c r="H16" s="241"/>
      <c r="J16" s="241"/>
      <c r="L16" s="241"/>
      <c r="M16" s="50"/>
      <c r="N16" s="241"/>
      <c r="P16" s="242"/>
      <c r="Q16" s="237"/>
      <c r="R16" s="238"/>
      <c r="S16" s="238"/>
      <c r="T16" s="238"/>
      <c r="U16" s="238"/>
      <c r="V16" s="238"/>
      <c r="W16" s="238"/>
      <c r="X16" s="238"/>
      <c r="Y16" s="238"/>
      <c r="Z16" s="238"/>
      <c r="AA16" s="238"/>
      <c r="AB16" s="238"/>
      <c r="AC16" s="238"/>
      <c r="AD16" s="238"/>
      <c r="AE16" s="238"/>
    </row>
    <row r="17" spans="1:28" ht="12.75" customHeight="1">
      <c r="A17" s="238"/>
      <c r="B17" s="106" t="s">
        <v>243</v>
      </c>
      <c r="C17" s="50"/>
      <c r="D17" s="106" t="s">
        <v>244</v>
      </c>
      <c r="E17" s="50"/>
      <c r="F17" s="106" t="s">
        <v>245</v>
      </c>
      <c r="H17" s="411" t="s">
        <v>246</v>
      </c>
      <c r="I17" s="411"/>
      <c r="J17" s="411"/>
      <c r="K17" s="411"/>
      <c r="L17" s="411"/>
      <c r="M17" s="411"/>
      <c r="N17" s="411"/>
      <c r="P17" s="241"/>
      <c r="Q17" s="237"/>
      <c r="R17" s="238"/>
      <c r="S17" s="238"/>
      <c r="T17" s="115" t="e">
        <f>IF(AND(T18="NOT",T19="NOT",T20="NOT",T21="NOT",T22="NOT",T23="NOT",T24="NOT",T25="NOT",T26="NOT",T27="NOT",T13="NOT"),"NOT",#REF!)</f>
        <v>#REF!</v>
      </c>
      <c r="U17" s="115" t="e">
        <f>IF(AND(U18="NOT",U19="NOT",U20="NOT",U21="NOT",U22="NOT",U23="NOT",U24="NOT",U25="NOT",U26="NOT",U27="NOT",T13="NOT"),"NOT",#REF!)</f>
        <v>#REF!</v>
      </c>
      <c r="V17" s="115" t="e">
        <f>IF(AND(V18="NOT",V19="NOT",V20="NOT",V21="NOT",V22="NOT",V23="NOT",V24="NOT",V25="NOT",V26="NOT",V27="NOT",T13="NOT"),"NOT",#REF!)</f>
        <v>#REF!</v>
      </c>
      <c r="W17" s="238"/>
      <c r="X17" s="238"/>
      <c r="Y17" s="238"/>
      <c r="Z17" s="238"/>
      <c r="AA17" s="238"/>
      <c r="AB17" s="238"/>
    </row>
    <row r="18" spans="1:28">
      <c r="A18" s="238"/>
      <c r="B18" s="235"/>
      <c r="C18" s="50"/>
      <c r="D18" s="235"/>
      <c r="E18" s="50"/>
      <c r="F18" s="117"/>
      <c r="G18" s="105"/>
      <c r="H18" s="389"/>
      <c r="I18" s="390"/>
      <c r="J18" s="390"/>
      <c r="K18" s="390"/>
      <c r="L18" s="390"/>
      <c r="M18" s="390"/>
      <c r="N18" s="391"/>
      <c r="P18" s="241"/>
      <c r="Q18" s="237"/>
      <c r="R18" s="238"/>
      <c r="S18" s="238"/>
      <c r="T18" s="238" t="str">
        <f>IF(AND(($N18&gt;0),ISBLANK(B18)),B18,"NOT")</f>
        <v>NOT</v>
      </c>
      <c r="U18" s="238" t="str">
        <f>IF(AND(($N18&gt;0),ISBLANK(F18)),F18,"NOT")</f>
        <v>NOT</v>
      </c>
      <c r="V18" s="238" t="str">
        <f>IF(AND(($N18&gt;0),ISBLANK(H18)),H18,"NOT")</f>
        <v>NOT</v>
      </c>
      <c r="W18" s="238"/>
      <c r="X18" s="238" t="str">
        <f t="shared" ref="X18:X27" si="0">LEFT(F18,3)</f>
        <v/>
      </c>
      <c r="Y18" s="238"/>
      <c r="Z18" s="238"/>
      <c r="AA18" s="238"/>
      <c r="AB18" s="238"/>
    </row>
    <row r="19" spans="1:28">
      <c r="A19" s="238"/>
      <c r="B19" s="235"/>
      <c r="C19" s="50"/>
      <c r="D19" s="235"/>
      <c r="E19" s="50"/>
      <c r="F19" s="117"/>
      <c r="G19" s="105"/>
      <c r="H19" s="389"/>
      <c r="I19" s="390"/>
      <c r="J19" s="390"/>
      <c r="K19" s="390"/>
      <c r="L19" s="390"/>
      <c r="M19" s="390"/>
      <c r="N19" s="391"/>
      <c r="P19" s="241"/>
      <c r="Q19" s="237"/>
      <c r="R19" s="238"/>
      <c r="S19" s="238"/>
      <c r="T19" s="238" t="str">
        <f>IF(AND(($N19&gt;0),ISBLANK(B19)),B19,"NOT")</f>
        <v>NOT</v>
      </c>
      <c r="U19" s="238" t="str">
        <f t="shared" ref="U19:U27" si="1">IF(AND(($N19&gt;0),ISBLANK(F19)),F19,"NOT")</f>
        <v>NOT</v>
      </c>
      <c r="V19" s="238" t="str">
        <f t="shared" ref="V19:V27" si="2">IF(AND(($N19&gt;0),ISBLANK(H19)),H19,"NOT")</f>
        <v>NOT</v>
      </c>
      <c r="W19" s="238"/>
      <c r="X19" s="238" t="str">
        <f t="shared" si="0"/>
        <v/>
      </c>
      <c r="Y19" s="238"/>
      <c r="Z19" s="238"/>
      <c r="AA19" s="238"/>
      <c r="AB19" s="238"/>
    </row>
    <row r="20" spans="1:28">
      <c r="A20" s="238"/>
      <c r="B20" s="235"/>
      <c r="C20" s="50"/>
      <c r="D20" s="235"/>
      <c r="E20" s="50"/>
      <c r="F20" s="117"/>
      <c r="G20" s="105"/>
      <c r="H20" s="389"/>
      <c r="I20" s="390"/>
      <c r="J20" s="390"/>
      <c r="K20" s="390"/>
      <c r="L20" s="390"/>
      <c r="M20" s="390"/>
      <c r="N20" s="391"/>
      <c r="P20" s="241"/>
      <c r="Q20" s="237"/>
      <c r="R20" s="238"/>
      <c r="S20" s="238"/>
      <c r="T20" s="238" t="str">
        <f>IF(AND(($N20&gt;0),ISBLANK(B20)),B20,"NOT")</f>
        <v>NOT</v>
      </c>
      <c r="U20" s="238" t="str">
        <f t="shared" si="1"/>
        <v>NOT</v>
      </c>
      <c r="V20" s="238" t="str">
        <f t="shared" si="2"/>
        <v>NOT</v>
      </c>
      <c r="W20" s="238"/>
      <c r="X20" s="238" t="str">
        <f t="shared" si="0"/>
        <v/>
      </c>
      <c r="Y20" s="238"/>
      <c r="Z20" s="238"/>
      <c r="AA20" s="238"/>
      <c r="AB20" s="238"/>
    </row>
    <row r="21" spans="1:28">
      <c r="A21" s="238"/>
      <c r="B21" s="235"/>
      <c r="C21" s="50"/>
      <c r="D21" s="235"/>
      <c r="E21" s="50"/>
      <c r="F21" s="117"/>
      <c r="G21" s="105"/>
      <c r="H21" s="389"/>
      <c r="I21" s="390"/>
      <c r="J21" s="390"/>
      <c r="K21" s="390"/>
      <c r="L21" s="390"/>
      <c r="M21" s="390"/>
      <c r="N21" s="391"/>
      <c r="P21" s="241"/>
      <c r="Q21" s="237"/>
      <c r="R21" s="238"/>
      <c r="S21" s="238"/>
      <c r="T21" s="238" t="str">
        <f>IF(AND(($N21&gt;0),ISBLANK(B21)),B21,"NOT")</f>
        <v>NOT</v>
      </c>
      <c r="U21" s="238" t="str">
        <f t="shared" si="1"/>
        <v>NOT</v>
      </c>
      <c r="V21" s="238" t="str">
        <f t="shared" si="2"/>
        <v>NOT</v>
      </c>
      <c r="W21" s="238"/>
      <c r="X21" s="238" t="str">
        <f t="shared" si="0"/>
        <v/>
      </c>
      <c r="Y21" s="238"/>
      <c r="Z21" s="238"/>
      <c r="AA21" s="238"/>
      <c r="AB21" s="248"/>
    </row>
    <row r="22" spans="1:28">
      <c r="A22" s="238"/>
      <c r="B22" s="235"/>
      <c r="C22" s="50"/>
      <c r="D22" s="235"/>
      <c r="E22" s="50"/>
      <c r="F22" s="117"/>
      <c r="G22" s="105"/>
      <c r="H22" s="389"/>
      <c r="I22" s="390"/>
      <c r="J22" s="390"/>
      <c r="K22" s="390"/>
      <c r="L22" s="390"/>
      <c r="M22" s="390"/>
      <c r="N22" s="391"/>
      <c r="P22" s="241"/>
      <c r="Q22" s="237"/>
      <c r="R22" s="238"/>
      <c r="S22" s="238"/>
      <c r="T22" s="238" t="e">
        <f>IF(AND((#REF!&gt;0),ISBLANK(B22)),B22,"NOT")</f>
        <v>#REF!</v>
      </c>
      <c r="U22" s="238" t="e">
        <f>IF(AND((#REF!&gt;0),ISBLANK(F22)),F22,"NOT")</f>
        <v>#REF!</v>
      </c>
      <c r="V22" s="238" t="e">
        <f>IF(AND((#REF!&gt;0),ISBLANK(#REF!)),#REF!,"NOT")</f>
        <v>#REF!</v>
      </c>
      <c r="W22" s="238"/>
      <c r="X22" s="238" t="str">
        <f t="shared" si="0"/>
        <v/>
      </c>
      <c r="Y22" s="238"/>
      <c r="Z22" s="238"/>
      <c r="AA22" s="238"/>
      <c r="AB22" s="238"/>
    </row>
    <row r="23" spans="1:28">
      <c r="A23" s="238"/>
      <c r="B23" s="235"/>
      <c r="C23" s="50"/>
      <c r="D23" s="235"/>
      <c r="E23" s="50"/>
      <c r="F23" s="117"/>
      <c r="G23" s="105"/>
      <c r="H23" s="389"/>
      <c r="I23" s="390"/>
      <c r="J23" s="390"/>
      <c r="K23" s="390"/>
      <c r="L23" s="390"/>
      <c r="M23" s="390"/>
      <c r="N23" s="391"/>
      <c r="P23" s="241"/>
      <c r="Q23" s="237"/>
      <c r="R23" s="238"/>
      <c r="S23" s="238"/>
      <c r="T23" s="238" t="str">
        <f>IF(AND(($N22&gt;0),ISBLANK(B23)),B23,"NOT")</f>
        <v>NOT</v>
      </c>
      <c r="U23" s="238" t="str">
        <f>IF(AND(($N22&gt;0),ISBLANK(F23)),F23,"NOT")</f>
        <v>NOT</v>
      </c>
      <c r="V23" s="238" t="str">
        <f>IF(AND(($N22&gt;0),ISBLANK(H22)),H22,"NOT")</f>
        <v>NOT</v>
      </c>
      <c r="W23" s="238"/>
      <c r="X23" s="238" t="str">
        <f t="shared" si="0"/>
        <v/>
      </c>
      <c r="Y23" s="238"/>
      <c r="Z23" s="238"/>
      <c r="AA23" s="238"/>
      <c r="AB23" s="238"/>
    </row>
    <row r="24" spans="1:28">
      <c r="A24" s="238"/>
      <c r="B24" s="235"/>
      <c r="C24" s="50"/>
      <c r="D24" s="235"/>
      <c r="E24" s="50"/>
      <c r="F24" s="117"/>
      <c r="G24" s="105"/>
      <c r="H24" s="389"/>
      <c r="I24" s="390"/>
      <c r="J24" s="390"/>
      <c r="K24" s="390"/>
      <c r="L24" s="390"/>
      <c r="M24" s="390"/>
      <c r="N24" s="391"/>
      <c r="P24" s="241"/>
      <c r="Q24" s="237"/>
      <c r="R24" s="238"/>
      <c r="S24" s="238"/>
      <c r="T24" s="238" t="str">
        <f>IF(AND(($N24&gt;0),ISBLANK(B24)),B24,"NOT")</f>
        <v>NOT</v>
      </c>
      <c r="U24" s="238" t="str">
        <f t="shared" si="1"/>
        <v>NOT</v>
      </c>
      <c r="V24" s="238" t="str">
        <f t="shared" si="2"/>
        <v>NOT</v>
      </c>
      <c r="W24" s="238"/>
      <c r="X24" s="238" t="str">
        <f t="shared" si="0"/>
        <v/>
      </c>
      <c r="Y24" s="238"/>
      <c r="Z24" s="238"/>
      <c r="AA24" s="238"/>
      <c r="AB24" s="238"/>
    </row>
    <row r="25" spans="1:28">
      <c r="A25" s="238"/>
      <c r="B25" s="235"/>
      <c r="C25" s="50"/>
      <c r="D25" s="235"/>
      <c r="E25" s="50"/>
      <c r="F25" s="117"/>
      <c r="G25" s="105"/>
      <c r="H25" s="389"/>
      <c r="I25" s="390"/>
      <c r="J25" s="390"/>
      <c r="K25" s="390"/>
      <c r="L25" s="390"/>
      <c r="M25" s="390"/>
      <c r="N25" s="391"/>
      <c r="P25" s="241"/>
      <c r="Q25" s="237"/>
      <c r="R25" s="238"/>
      <c r="S25" s="238"/>
      <c r="T25" s="238" t="str">
        <f>IF(AND(($N25&gt;0),ISBLANK(B25)),B25,"NOT")</f>
        <v>NOT</v>
      </c>
      <c r="U25" s="238" t="str">
        <f t="shared" si="1"/>
        <v>NOT</v>
      </c>
      <c r="V25" s="238" t="str">
        <f t="shared" si="2"/>
        <v>NOT</v>
      </c>
      <c r="W25" s="238"/>
      <c r="X25" s="238" t="str">
        <f t="shared" si="0"/>
        <v/>
      </c>
      <c r="Y25" s="238"/>
      <c r="Z25" s="238"/>
      <c r="AA25" s="238"/>
      <c r="AB25" s="238"/>
    </row>
    <row r="26" spans="1:28">
      <c r="A26" s="238"/>
      <c r="B26" s="235"/>
      <c r="C26" s="50"/>
      <c r="D26" s="235"/>
      <c r="E26" s="50"/>
      <c r="F26" s="117"/>
      <c r="G26" s="105"/>
      <c r="H26" s="389"/>
      <c r="I26" s="390"/>
      <c r="J26" s="390"/>
      <c r="K26" s="390"/>
      <c r="L26" s="390"/>
      <c r="M26" s="390"/>
      <c r="N26" s="391"/>
      <c r="P26" s="241"/>
      <c r="Q26" s="237"/>
      <c r="R26" s="238"/>
      <c r="S26" s="238"/>
      <c r="T26" s="238" t="str">
        <f>IF(AND(($N26&gt;0),ISBLANK(B26)),B26,"NOT")</f>
        <v>NOT</v>
      </c>
      <c r="U26" s="238" t="str">
        <f t="shared" si="1"/>
        <v>NOT</v>
      </c>
      <c r="V26" s="238" t="str">
        <f t="shared" si="2"/>
        <v>NOT</v>
      </c>
      <c r="W26" s="238"/>
      <c r="X26" s="238" t="str">
        <f t="shared" si="0"/>
        <v/>
      </c>
      <c r="Y26" s="238"/>
      <c r="Z26" s="238"/>
      <c r="AA26" s="238"/>
      <c r="AB26" s="238"/>
    </row>
    <row r="27" spans="1:28">
      <c r="A27" s="238"/>
      <c r="B27" s="235"/>
      <c r="C27" s="50"/>
      <c r="D27" s="235"/>
      <c r="E27" s="50"/>
      <c r="F27" s="117"/>
      <c r="G27" s="105"/>
      <c r="H27" s="389"/>
      <c r="I27" s="390"/>
      <c r="J27" s="390"/>
      <c r="K27" s="390"/>
      <c r="L27" s="390"/>
      <c r="M27" s="390"/>
      <c r="N27" s="391"/>
      <c r="P27" s="241"/>
      <c r="Q27" s="237"/>
      <c r="R27" s="238"/>
      <c r="S27" s="238"/>
      <c r="T27" s="238" t="str">
        <f>IF(AND(($N27&gt;0),ISBLANK(B27)),B27,"NOT")</f>
        <v>NOT</v>
      </c>
      <c r="U27" s="238" t="str">
        <f t="shared" si="1"/>
        <v>NOT</v>
      </c>
      <c r="V27" s="238" t="str">
        <f t="shared" si="2"/>
        <v>NOT</v>
      </c>
      <c r="W27" s="238"/>
      <c r="X27" s="238" t="str">
        <f t="shared" si="0"/>
        <v/>
      </c>
      <c r="Y27" s="238"/>
      <c r="Z27" s="238"/>
      <c r="AA27" s="238"/>
      <c r="AB27" s="238"/>
    </row>
    <row r="28" spans="1:28">
      <c r="A28" s="238"/>
      <c r="B28" s="240"/>
      <c r="C28" s="50"/>
      <c r="D28" s="240"/>
      <c r="E28" s="50"/>
      <c r="F28" s="241"/>
      <c r="H28" s="241"/>
      <c r="J28" s="241"/>
      <c r="L28" s="241"/>
      <c r="M28" s="50"/>
      <c r="N28" s="241"/>
      <c r="P28" s="242"/>
      <c r="Q28" s="237"/>
      <c r="R28" s="238"/>
      <c r="S28" s="238"/>
      <c r="T28" s="238"/>
      <c r="U28" s="238"/>
      <c r="V28" s="238"/>
      <c r="W28" s="238"/>
      <c r="X28" s="238"/>
      <c r="Y28" s="238"/>
      <c r="Z28" s="238"/>
      <c r="AA28" s="238"/>
      <c r="AB28" s="238"/>
    </row>
    <row r="29" spans="1:28">
      <c r="A29" s="238"/>
      <c r="B29" s="240"/>
      <c r="C29" s="50"/>
      <c r="D29" s="240"/>
      <c r="E29" s="50"/>
      <c r="F29" s="241"/>
      <c r="H29" s="241"/>
      <c r="J29" s="241"/>
      <c r="L29" s="241"/>
      <c r="M29" s="50"/>
      <c r="N29" s="241"/>
      <c r="P29" s="242"/>
      <c r="Q29" s="237"/>
      <c r="R29" s="238"/>
      <c r="S29" s="238"/>
      <c r="T29" s="238"/>
      <c r="U29" s="238"/>
      <c r="V29" s="238"/>
      <c r="W29" s="238"/>
      <c r="X29" s="238"/>
      <c r="Y29" s="238"/>
      <c r="Z29" s="238"/>
      <c r="AA29" s="238"/>
      <c r="AB29" s="238"/>
    </row>
    <row r="30" spans="1:28">
      <c r="A30" s="238"/>
      <c r="B30" s="240"/>
      <c r="C30" s="50"/>
      <c r="D30" s="240"/>
      <c r="E30" s="50"/>
      <c r="F30" s="241"/>
      <c r="H30" s="241"/>
      <c r="J30" s="241"/>
      <c r="L30" s="241"/>
      <c r="M30" s="50"/>
      <c r="N30" s="241"/>
      <c r="P30" s="242"/>
      <c r="Q30" s="237"/>
      <c r="R30" s="238"/>
      <c r="S30" s="238"/>
      <c r="T30" s="238"/>
      <c r="U30" s="238"/>
      <c r="V30" s="238"/>
      <c r="W30" s="238"/>
      <c r="X30" s="238"/>
      <c r="Y30" s="238"/>
      <c r="Z30" s="238"/>
      <c r="AA30" s="238"/>
      <c r="AB30" s="238"/>
    </row>
    <row r="31" spans="1:28" ht="27" customHeight="1">
      <c r="A31" s="108">
        <v>5</v>
      </c>
      <c r="B31" s="109" t="s">
        <v>247</v>
      </c>
      <c r="C31" s="110"/>
      <c r="D31" s="109"/>
      <c r="E31" s="110"/>
      <c r="F31" s="395" t="s">
        <v>248</v>
      </c>
      <c r="G31" s="396"/>
      <c r="H31" s="396"/>
      <c r="I31" s="396"/>
      <c r="J31" s="397"/>
      <c r="K31" s="111"/>
      <c r="L31" s="112" t="s">
        <v>233</v>
      </c>
      <c r="M31" s="110"/>
      <c r="N31" s="113">
        <f>SUM(N35:N54)</f>
        <v>0</v>
      </c>
      <c r="O31" s="111"/>
      <c r="P31" s="114">
        <f>IF(N31=0,0%,N31/N$3)</f>
        <v>0</v>
      </c>
      <c r="Q31" s="242"/>
      <c r="R31" s="243"/>
      <c r="S31" s="238" t="str">
        <f>IF(P31&gt;Q31,F31,"")</f>
        <v/>
      </c>
      <c r="T31" s="238"/>
      <c r="U31" s="238"/>
      <c r="V31" s="238"/>
      <c r="W31" s="238"/>
      <c r="X31" s="238"/>
      <c r="Y31" s="238"/>
      <c r="Z31" s="238"/>
      <c r="AA31" s="238"/>
      <c r="AB31" s="238"/>
    </row>
    <row r="32" spans="1:28" s="45" customFormat="1" ht="7.5" customHeight="1">
      <c r="B32" s="50"/>
      <c r="C32" s="50"/>
      <c r="D32" s="50"/>
      <c r="E32" s="50"/>
      <c r="F32" s="41"/>
      <c r="G32" s="41"/>
      <c r="H32" s="41"/>
      <c r="I32" s="41"/>
      <c r="J32" s="41"/>
      <c r="K32" s="41"/>
      <c r="L32" s="41"/>
      <c r="M32" s="50"/>
      <c r="N32" s="41"/>
      <c r="O32" s="41"/>
      <c r="P32" s="41"/>
      <c r="Q32" s="41"/>
      <c r="X32" s="238"/>
    </row>
    <row r="33" spans="2:24" ht="3.75" customHeight="1">
      <c r="B33" s="240"/>
      <c r="C33" s="50"/>
      <c r="D33" s="240"/>
      <c r="E33" s="50"/>
      <c r="F33" s="241"/>
      <c r="H33" s="241"/>
      <c r="J33" s="241"/>
      <c r="L33" s="241"/>
      <c r="M33" s="50"/>
      <c r="N33" s="241"/>
      <c r="P33" s="242"/>
      <c r="Q33" s="237"/>
      <c r="R33" s="238"/>
      <c r="S33" s="238"/>
      <c r="T33" s="238"/>
      <c r="U33" s="238"/>
      <c r="V33" s="238"/>
      <c r="W33" s="238"/>
      <c r="X33" s="238"/>
    </row>
    <row r="34" spans="2:24" ht="12.75" customHeight="1">
      <c r="B34" s="106" t="s">
        <v>243</v>
      </c>
      <c r="C34" s="50"/>
      <c r="D34" s="106" t="s">
        <v>244</v>
      </c>
      <c r="E34" s="50"/>
      <c r="F34" s="106" t="s">
        <v>245</v>
      </c>
      <c r="H34" s="106" t="s">
        <v>249</v>
      </c>
      <c r="J34" s="106" t="s">
        <v>250</v>
      </c>
      <c r="L34" s="106" t="s">
        <v>251</v>
      </c>
      <c r="M34" s="107"/>
      <c r="N34" s="56" t="s">
        <v>252</v>
      </c>
      <c r="P34" s="241"/>
      <c r="Q34" s="237"/>
      <c r="R34" s="238"/>
      <c r="S34" s="238"/>
      <c r="T34" s="115" t="e">
        <f>IF(AND(T35="NOT",T36="NOT",T37="NOT",#REF!="NOT"),"NOT",#REF!)</f>
        <v>#REF!</v>
      </c>
      <c r="U34" s="115" t="e">
        <f>IF(AND(U35="NOT",U36="NOT",U37="NOT",#REF!="NOT"),"NOT",#REF!)</f>
        <v>#REF!</v>
      </c>
      <c r="V34" s="115" t="e">
        <f>IF(AND(V35="NOT",V36="NOT",V37="NOT",#REF!="NOT"),"NOT",#REF!)</f>
        <v>#REF!</v>
      </c>
      <c r="W34" s="238"/>
      <c r="X34" s="238"/>
    </row>
    <row r="35" spans="2:24">
      <c r="B35" s="235"/>
      <c r="C35" s="50"/>
      <c r="D35" s="235"/>
      <c r="E35" s="50"/>
      <c r="F35" s="117"/>
      <c r="G35" s="105"/>
      <c r="H35" s="118"/>
      <c r="I35" s="105"/>
      <c r="J35" s="119"/>
      <c r="K35" s="105"/>
      <c r="L35" s="119"/>
      <c r="M35" s="50"/>
      <c r="N35" s="70">
        <f>TRUNC(J35*L35,2)</f>
        <v>0</v>
      </c>
      <c r="P35" s="241"/>
      <c r="Q35" s="237"/>
      <c r="R35" s="238"/>
      <c r="S35" s="238"/>
      <c r="T35" s="238" t="str">
        <f t="shared" ref="T35:T54" si="3">IF(AND(($N35&gt;0),ISBLANK(B35)),B35,"NOT")</f>
        <v>NOT</v>
      </c>
      <c r="U35" s="238" t="str">
        <f>IF(AND(($N35&gt;0),ISBLANK(F35)),F35,"NOT")</f>
        <v>NOT</v>
      </c>
      <c r="V35" s="238" t="str">
        <f>IF(AND(($N35&gt;0),ISBLANK(H35)),H35,"NOT")</f>
        <v>NOT</v>
      </c>
      <c r="W35" s="238"/>
      <c r="X35" s="238" t="str">
        <f>LEFT(F35,3)</f>
        <v/>
      </c>
    </row>
    <row r="36" spans="2:24">
      <c r="B36" s="235"/>
      <c r="C36" s="50"/>
      <c r="D36" s="235"/>
      <c r="E36" s="50"/>
      <c r="F36" s="117"/>
      <c r="G36" s="105"/>
      <c r="H36" s="118"/>
      <c r="I36" s="105"/>
      <c r="J36" s="119"/>
      <c r="K36" s="105"/>
      <c r="L36" s="119"/>
      <c r="M36" s="50"/>
      <c r="N36" s="70">
        <f>TRUNC(J36*L36,2)</f>
        <v>0</v>
      </c>
      <c r="P36" s="241"/>
      <c r="Q36" s="237"/>
      <c r="R36" s="238"/>
      <c r="S36" s="238"/>
      <c r="T36" s="238" t="str">
        <f t="shared" si="3"/>
        <v>NOT</v>
      </c>
      <c r="U36" s="238" t="str">
        <f>IF(AND(($N36&gt;0),ISBLANK(F36)),F36,"NOT")</f>
        <v>NOT</v>
      </c>
      <c r="V36" s="238" t="str">
        <f>IF(AND(($N36&gt;0),ISBLANK(H36)),H36,"NOT")</f>
        <v>NOT</v>
      </c>
      <c r="W36" s="238"/>
      <c r="X36" s="238" t="str">
        <f>LEFT(F36,3)</f>
        <v/>
      </c>
    </row>
    <row r="37" spans="2:24">
      <c r="B37" s="235"/>
      <c r="C37" s="50"/>
      <c r="D37" s="235"/>
      <c r="E37" s="50"/>
      <c r="F37" s="117"/>
      <c r="G37" s="105"/>
      <c r="H37" s="118"/>
      <c r="I37" s="105"/>
      <c r="J37" s="119"/>
      <c r="K37" s="105"/>
      <c r="L37" s="119"/>
      <c r="M37" s="50"/>
      <c r="N37" s="70">
        <f>TRUNC(J37*L37,2)</f>
        <v>0</v>
      </c>
      <c r="P37" s="241"/>
      <c r="Q37" s="237"/>
      <c r="R37" s="238"/>
      <c r="S37" s="238"/>
      <c r="T37" s="238" t="str">
        <f t="shared" si="3"/>
        <v>NOT</v>
      </c>
      <c r="U37" s="238" t="str">
        <f>IF(AND(($N37&gt;0),ISBLANK(F37)),F37,"NOT")</f>
        <v>NOT</v>
      </c>
      <c r="V37" s="238" t="str">
        <f>IF(AND(($N37&gt;0),ISBLANK(H37)),H37,"NOT")</f>
        <v>NOT</v>
      </c>
      <c r="W37" s="238"/>
      <c r="X37" s="238" t="str">
        <f>LEFT(F37,3)</f>
        <v/>
      </c>
    </row>
    <row r="38" spans="2:24">
      <c r="B38" s="235"/>
      <c r="C38" s="50"/>
      <c r="D38" s="235"/>
      <c r="E38" s="50"/>
      <c r="F38" s="117"/>
      <c r="G38" s="105"/>
      <c r="H38" s="118"/>
      <c r="I38" s="105"/>
      <c r="J38" s="119"/>
      <c r="K38" s="105"/>
      <c r="L38" s="119"/>
      <c r="M38" s="50"/>
      <c r="N38" s="70">
        <f t="shared" ref="N38:N54" si="4">TRUNC(J38*L38,2)</f>
        <v>0</v>
      </c>
      <c r="P38" s="241"/>
      <c r="Q38" s="237"/>
      <c r="R38" s="238"/>
      <c r="S38" s="238"/>
      <c r="T38" s="238" t="str">
        <f t="shared" si="3"/>
        <v>NOT</v>
      </c>
      <c r="U38" s="238" t="str">
        <f t="shared" ref="U38:U54" si="5">IF(AND(($N38&gt;0),ISBLANK(F38)),F38,"NOT")</f>
        <v>NOT</v>
      </c>
      <c r="V38" s="238" t="str">
        <f t="shared" ref="V38:V54" si="6">IF(AND(($N38&gt;0),ISBLANK(H38)),H38,"NOT")</f>
        <v>NOT</v>
      </c>
      <c r="W38" s="238"/>
      <c r="X38" s="238" t="str">
        <f t="shared" ref="X38:X54" si="7">LEFT(F38,3)</f>
        <v/>
      </c>
    </row>
    <row r="39" spans="2:24">
      <c r="B39" s="235"/>
      <c r="C39" s="50"/>
      <c r="D39" s="235"/>
      <c r="E39" s="50"/>
      <c r="F39" s="117"/>
      <c r="G39" s="105"/>
      <c r="H39" s="118"/>
      <c r="I39" s="105"/>
      <c r="J39" s="119"/>
      <c r="K39" s="105"/>
      <c r="L39" s="119"/>
      <c r="M39" s="50"/>
      <c r="N39" s="70">
        <f t="shared" si="4"/>
        <v>0</v>
      </c>
      <c r="P39" s="241"/>
      <c r="Q39" s="237"/>
      <c r="R39" s="238"/>
      <c r="S39" s="238"/>
      <c r="T39" s="238" t="str">
        <f t="shared" si="3"/>
        <v>NOT</v>
      </c>
      <c r="U39" s="238" t="str">
        <f t="shared" si="5"/>
        <v>NOT</v>
      </c>
      <c r="V39" s="238" t="str">
        <f t="shared" si="6"/>
        <v>NOT</v>
      </c>
      <c r="W39" s="238"/>
      <c r="X39" s="238" t="str">
        <f t="shared" si="7"/>
        <v/>
      </c>
    </row>
    <row r="40" spans="2:24">
      <c r="B40" s="235"/>
      <c r="C40" s="50"/>
      <c r="D40" s="235"/>
      <c r="E40" s="50"/>
      <c r="F40" s="117"/>
      <c r="G40" s="105"/>
      <c r="H40" s="118"/>
      <c r="I40" s="105"/>
      <c r="J40" s="119"/>
      <c r="K40" s="105"/>
      <c r="L40" s="119"/>
      <c r="M40" s="50"/>
      <c r="N40" s="70">
        <f t="shared" si="4"/>
        <v>0</v>
      </c>
      <c r="P40" s="241"/>
      <c r="Q40" s="237"/>
      <c r="R40" s="238"/>
      <c r="S40" s="238"/>
      <c r="T40" s="238" t="str">
        <f t="shared" si="3"/>
        <v>NOT</v>
      </c>
      <c r="U40" s="238" t="str">
        <f t="shared" si="5"/>
        <v>NOT</v>
      </c>
      <c r="V40" s="238" t="str">
        <f t="shared" si="6"/>
        <v>NOT</v>
      </c>
      <c r="W40" s="238"/>
      <c r="X40" s="238" t="str">
        <f t="shared" si="7"/>
        <v/>
      </c>
    </row>
    <row r="41" spans="2:24">
      <c r="B41" s="235"/>
      <c r="C41" s="50"/>
      <c r="D41" s="235"/>
      <c r="E41" s="50"/>
      <c r="F41" s="117"/>
      <c r="G41" s="105"/>
      <c r="H41" s="118"/>
      <c r="I41" s="105"/>
      <c r="J41" s="119"/>
      <c r="K41" s="105"/>
      <c r="L41" s="119"/>
      <c r="M41" s="50"/>
      <c r="N41" s="70">
        <f t="shared" si="4"/>
        <v>0</v>
      </c>
      <c r="P41" s="241"/>
      <c r="Q41" s="237"/>
      <c r="R41" s="238"/>
      <c r="S41" s="238"/>
      <c r="T41" s="238" t="str">
        <f t="shared" si="3"/>
        <v>NOT</v>
      </c>
      <c r="U41" s="238" t="str">
        <f t="shared" si="5"/>
        <v>NOT</v>
      </c>
      <c r="V41" s="238" t="str">
        <f t="shared" si="6"/>
        <v>NOT</v>
      </c>
      <c r="W41" s="238"/>
      <c r="X41" s="238" t="str">
        <f t="shared" si="7"/>
        <v/>
      </c>
    </row>
    <row r="42" spans="2:24">
      <c r="B42" s="235"/>
      <c r="C42" s="50"/>
      <c r="D42" s="235"/>
      <c r="E42" s="50"/>
      <c r="F42" s="117"/>
      <c r="G42" s="105"/>
      <c r="H42" s="118"/>
      <c r="I42" s="105"/>
      <c r="J42" s="119"/>
      <c r="K42" s="105"/>
      <c r="L42" s="119"/>
      <c r="M42" s="50"/>
      <c r="N42" s="70">
        <f t="shared" si="4"/>
        <v>0</v>
      </c>
      <c r="P42" s="241"/>
      <c r="Q42" s="237"/>
      <c r="R42" s="238"/>
      <c r="S42" s="238"/>
      <c r="T42" s="238" t="str">
        <f t="shared" si="3"/>
        <v>NOT</v>
      </c>
      <c r="U42" s="238" t="str">
        <f t="shared" si="5"/>
        <v>NOT</v>
      </c>
      <c r="V42" s="238" t="str">
        <f t="shared" si="6"/>
        <v>NOT</v>
      </c>
      <c r="W42" s="238"/>
      <c r="X42" s="238" t="str">
        <f t="shared" si="7"/>
        <v/>
      </c>
    </row>
    <row r="43" spans="2:24">
      <c r="B43" s="235"/>
      <c r="C43" s="50"/>
      <c r="D43" s="235"/>
      <c r="E43" s="50"/>
      <c r="F43" s="117"/>
      <c r="G43" s="105"/>
      <c r="H43" s="118"/>
      <c r="I43" s="105"/>
      <c r="J43" s="119"/>
      <c r="K43" s="105"/>
      <c r="L43" s="119"/>
      <c r="M43" s="50"/>
      <c r="N43" s="70">
        <f t="shared" si="4"/>
        <v>0</v>
      </c>
      <c r="P43" s="241"/>
      <c r="Q43" s="237"/>
      <c r="R43" s="238"/>
      <c r="S43" s="238"/>
      <c r="T43" s="238" t="str">
        <f t="shared" si="3"/>
        <v>NOT</v>
      </c>
      <c r="U43" s="238" t="str">
        <f t="shared" si="5"/>
        <v>NOT</v>
      </c>
      <c r="V43" s="238" t="str">
        <f t="shared" si="6"/>
        <v>NOT</v>
      </c>
      <c r="W43" s="238"/>
      <c r="X43" s="238" t="str">
        <f t="shared" si="7"/>
        <v/>
      </c>
    </row>
    <row r="44" spans="2:24">
      <c r="B44" s="235"/>
      <c r="C44" s="50"/>
      <c r="D44" s="235"/>
      <c r="E44" s="50"/>
      <c r="F44" s="117"/>
      <c r="G44" s="105"/>
      <c r="H44" s="118"/>
      <c r="I44" s="105"/>
      <c r="J44" s="119"/>
      <c r="K44" s="105"/>
      <c r="L44" s="119"/>
      <c r="M44" s="50"/>
      <c r="N44" s="70">
        <f t="shared" si="4"/>
        <v>0</v>
      </c>
      <c r="P44" s="241"/>
      <c r="Q44" s="237"/>
      <c r="R44" s="238"/>
      <c r="S44" s="238"/>
      <c r="T44" s="238" t="str">
        <f t="shared" si="3"/>
        <v>NOT</v>
      </c>
      <c r="U44" s="238" t="str">
        <f t="shared" si="5"/>
        <v>NOT</v>
      </c>
      <c r="V44" s="238" t="str">
        <f t="shared" si="6"/>
        <v>NOT</v>
      </c>
      <c r="W44" s="238"/>
      <c r="X44" s="238" t="str">
        <f t="shared" si="7"/>
        <v/>
      </c>
    </row>
    <row r="45" spans="2:24">
      <c r="B45" s="235"/>
      <c r="C45" s="50"/>
      <c r="D45" s="235"/>
      <c r="E45" s="50"/>
      <c r="F45" s="117"/>
      <c r="G45" s="105"/>
      <c r="H45" s="118"/>
      <c r="I45" s="105"/>
      <c r="J45" s="119"/>
      <c r="K45" s="105"/>
      <c r="L45" s="119"/>
      <c r="M45" s="50"/>
      <c r="N45" s="70">
        <f t="shared" si="4"/>
        <v>0</v>
      </c>
      <c r="P45" s="241"/>
      <c r="Q45" s="237"/>
      <c r="R45" s="238"/>
      <c r="S45" s="238"/>
      <c r="T45" s="238" t="str">
        <f t="shared" si="3"/>
        <v>NOT</v>
      </c>
      <c r="U45" s="238" t="str">
        <f t="shared" si="5"/>
        <v>NOT</v>
      </c>
      <c r="V45" s="238" t="str">
        <f t="shared" si="6"/>
        <v>NOT</v>
      </c>
      <c r="W45" s="238"/>
      <c r="X45" s="238" t="str">
        <f t="shared" si="7"/>
        <v/>
      </c>
    </row>
    <row r="46" spans="2:24">
      <c r="B46" s="235"/>
      <c r="C46" s="50"/>
      <c r="D46" s="235"/>
      <c r="E46" s="50"/>
      <c r="F46" s="117"/>
      <c r="G46" s="105"/>
      <c r="H46" s="118"/>
      <c r="I46" s="105"/>
      <c r="J46" s="119"/>
      <c r="K46" s="105"/>
      <c r="L46" s="119"/>
      <c r="M46" s="50"/>
      <c r="N46" s="70">
        <f t="shared" si="4"/>
        <v>0</v>
      </c>
      <c r="P46" s="241"/>
      <c r="Q46" s="237"/>
      <c r="R46" s="238"/>
      <c r="S46" s="238"/>
      <c r="T46" s="238" t="str">
        <f t="shared" si="3"/>
        <v>NOT</v>
      </c>
      <c r="U46" s="238" t="str">
        <f t="shared" si="5"/>
        <v>NOT</v>
      </c>
      <c r="V46" s="238" t="str">
        <f t="shared" si="6"/>
        <v>NOT</v>
      </c>
      <c r="W46" s="238"/>
      <c r="X46" s="238" t="str">
        <f t="shared" si="7"/>
        <v/>
      </c>
    </row>
    <row r="47" spans="2:24">
      <c r="B47" s="235"/>
      <c r="C47" s="50"/>
      <c r="D47" s="235"/>
      <c r="E47" s="50"/>
      <c r="F47" s="117"/>
      <c r="G47" s="105"/>
      <c r="H47" s="118"/>
      <c r="I47" s="105"/>
      <c r="J47" s="119"/>
      <c r="K47" s="105"/>
      <c r="L47" s="119"/>
      <c r="M47" s="50"/>
      <c r="N47" s="70">
        <f t="shared" si="4"/>
        <v>0</v>
      </c>
      <c r="P47" s="241"/>
      <c r="Q47" s="237"/>
      <c r="R47" s="238"/>
      <c r="S47" s="238"/>
      <c r="T47" s="238" t="str">
        <f t="shared" si="3"/>
        <v>NOT</v>
      </c>
      <c r="U47" s="238" t="str">
        <f t="shared" si="5"/>
        <v>NOT</v>
      </c>
      <c r="V47" s="238" t="str">
        <f t="shared" si="6"/>
        <v>NOT</v>
      </c>
      <c r="W47" s="238"/>
      <c r="X47" s="238" t="str">
        <f t="shared" si="7"/>
        <v/>
      </c>
    </row>
    <row r="48" spans="2:24">
      <c r="B48" s="235"/>
      <c r="C48" s="50"/>
      <c r="D48" s="235"/>
      <c r="E48" s="50"/>
      <c r="F48" s="117"/>
      <c r="G48" s="105"/>
      <c r="H48" s="118"/>
      <c r="I48" s="105"/>
      <c r="J48" s="119"/>
      <c r="K48" s="105"/>
      <c r="L48" s="119"/>
      <c r="M48" s="50"/>
      <c r="N48" s="70">
        <f t="shared" si="4"/>
        <v>0</v>
      </c>
      <c r="P48" s="241"/>
      <c r="Q48" s="237"/>
      <c r="R48" s="238"/>
      <c r="S48" s="238"/>
      <c r="T48" s="238" t="str">
        <f t="shared" si="3"/>
        <v>NOT</v>
      </c>
      <c r="U48" s="238" t="str">
        <f t="shared" si="5"/>
        <v>NOT</v>
      </c>
      <c r="V48" s="238" t="str">
        <f t="shared" si="6"/>
        <v>NOT</v>
      </c>
      <c r="W48" s="238"/>
      <c r="X48" s="238" t="str">
        <f t="shared" si="7"/>
        <v/>
      </c>
    </row>
    <row r="49" spans="1:24">
      <c r="A49" s="238"/>
      <c r="B49" s="235"/>
      <c r="C49" s="50"/>
      <c r="D49" s="235"/>
      <c r="E49" s="50"/>
      <c r="F49" s="117"/>
      <c r="G49" s="105"/>
      <c r="H49" s="118"/>
      <c r="I49" s="105"/>
      <c r="J49" s="119"/>
      <c r="K49" s="105"/>
      <c r="L49" s="119"/>
      <c r="M49" s="50"/>
      <c r="N49" s="70">
        <f t="shared" si="4"/>
        <v>0</v>
      </c>
      <c r="P49" s="241"/>
      <c r="Q49" s="237"/>
      <c r="R49" s="238"/>
      <c r="S49" s="238"/>
      <c r="T49" s="238" t="str">
        <f t="shared" si="3"/>
        <v>NOT</v>
      </c>
      <c r="U49" s="238" t="str">
        <f t="shared" si="5"/>
        <v>NOT</v>
      </c>
      <c r="V49" s="238" t="str">
        <f t="shared" si="6"/>
        <v>NOT</v>
      </c>
      <c r="W49" s="238"/>
      <c r="X49" s="238" t="str">
        <f t="shared" si="7"/>
        <v/>
      </c>
    </row>
    <row r="50" spans="1:24">
      <c r="A50" s="238"/>
      <c r="B50" s="235"/>
      <c r="C50" s="50"/>
      <c r="D50" s="235"/>
      <c r="E50" s="50"/>
      <c r="F50" s="117"/>
      <c r="G50" s="105"/>
      <c r="H50" s="118"/>
      <c r="I50" s="105"/>
      <c r="J50" s="119"/>
      <c r="K50" s="105"/>
      <c r="L50" s="119"/>
      <c r="M50" s="50"/>
      <c r="N50" s="70">
        <f t="shared" si="4"/>
        <v>0</v>
      </c>
      <c r="P50" s="241"/>
      <c r="Q50" s="237"/>
      <c r="R50" s="238"/>
      <c r="S50" s="238"/>
      <c r="T50" s="238" t="str">
        <f t="shared" si="3"/>
        <v>NOT</v>
      </c>
      <c r="U50" s="238" t="str">
        <f t="shared" si="5"/>
        <v>NOT</v>
      </c>
      <c r="V50" s="238" t="str">
        <f t="shared" si="6"/>
        <v>NOT</v>
      </c>
      <c r="W50" s="238"/>
      <c r="X50" s="238" t="str">
        <f t="shared" si="7"/>
        <v/>
      </c>
    </row>
    <row r="51" spans="1:24">
      <c r="A51" s="238"/>
      <c r="B51" s="235"/>
      <c r="C51" s="50"/>
      <c r="D51" s="235"/>
      <c r="E51" s="50"/>
      <c r="F51" s="117"/>
      <c r="G51" s="105"/>
      <c r="H51" s="118"/>
      <c r="I51" s="105"/>
      <c r="J51" s="119"/>
      <c r="K51" s="105"/>
      <c r="L51" s="119"/>
      <c r="M51" s="50"/>
      <c r="N51" s="70">
        <f t="shared" si="4"/>
        <v>0</v>
      </c>
      <c r="P51" s="241"/>
      <c r="Q51" s="237"/>
      <c r="R51" s="238"/>
      <c r="S51" s="238"/>
      <c r="T51" s="238" t="str">
        <f t="shared" si="3"/>
        <v>NOT</v>
      </c>
      <c r="U51" s="238" t="str">
        <f t="shared" si="5"/>
        <v>NOT</v>
      </c>
      <c r="V51" s="238" t="str">
        <f t="shared" si="6"/>
        <v>NOT</v>
      </c>
      <c r="W51" s="238"/>
      <c r="X51" s="238" t="str">
        <f t="shared" si="7"/>
        <v/>
      </c>
    </row>
    <row r="52" spans="1:24">
      <c r="A52" s="238"/>
      <c r="B52" s="235"/>
      <c r="C52" s="50"/>
      <c r="D52" s="235"/>
      <c r="E52" s="50"/>
      <c r="F52" s="117"/>
      <c r="G52" s="105"/>
      <c r="H52" s="118"/>
      <c r="I52" s="105"/>
      <c r="J52" s="119"/>
      <c r="K52" s="105"/>
      <c r="L52" s="119"/>
      <c r="M52" s="50"/>
      <c r="N52" s="70">
        <f t="shared" si="4"/>
        <v>0</v>
      </c>
      <c r="P52" s="241"/>
      <c r="Q52" s="237"/>
      <c r="R52" s="238"/>
      <c r="S52" s="238"/>
      <c r="T52" s="238" t="str">
        <f t="shared" si="3"/>
        <v>NOT</v>
      </c>
      <c r="U52" s="238" t="str">
        <f t="shared" si="5"/>
        <v>NOT</v>
      </c>
      <c r="V52" s="238" t="str">
        <f t="shared" si="6"/>
        <v>NOT</v>
      </c>
      <c r="W52" s="238"/>
      <c r="X52" s="238" t="str">
        <f t="shared" si="7"/>
        <v/>
      </c>
    </row>
    <row r="53" spans="1:24">
      <c r="A53" s="238"/>
      <c r="B53" s="235"/>
      <c r="C53" s="50"/>
      <c r="D53" s="235"/>
      <c r="E53" s="50"/>
      <c r="F53" s="117"/>
      <c r="G53" s="105"/>
      <c r="H53" s="118"/>
      <c r="I53" s="105"/>
      <c r="J53" s="119"/>
      <c r="K53" s="105"/>
      <c r="L53" s="119"/>
      <c r="M53" s="50"/>
      <c r="N53" s="70">
        <f t="shared" si="4"/>
        <v>0</v>
      </c>
      <c r="P53" s="241"/>
      <c r="Q53" s="237"/>
      <c r="R53" s="238"/>
      <c r="S53" s="238"/>
      <c r="T53" s="238" t="str">
        <f t="shared" si="3"/>
        <v>NOT</v>
      </c>
      <c r="U53" s="238" t="str">
        <f t="shared" si="5"/>
        <v>NOT</v>
      </c>
      <c r="V53" s="238" t="str">
        <f t="shared" si="6"/>
        <v>NOT</v>
      </c>
      <c r="W53" s="238"/>
      <c r="X53" s="238" t="str">
        <f t="shared" si="7"/>
        <v/>
      </c>
    </row>
    <row r="54" spans="1:24">
      <c r="A54" s="238"/>
      <c r="B54" s="235"/>
      <c r="C54" s="50"/>
      <c r="D54" s="235"/>
      <c r="E54" s="50"/>
      <c r="F54" s="117"/>
      <c r="G54" s="105"/>
      <c r="H54" s="118"/>
      <c r="I54" s="105"/>
      <c r="J54" s="119"/>
      <c r="K54" s="105"/>
      <c r="L54" s="119"/>
      <c r="M54" s="50"/>
      <c r="N54" s="70">
        <f t="shared" si="4"/>
        <v>0</v>
      </c>
      <c r="P54" s="241"/>
      <c r="Q54" s="237"/>
      <c r="R54" s="238"/>
      <c r="S54" s="238"/>
      <c r="T54" s="238" t="str">
        <f t="shared" si="3"/>
        <v>NOT</v>
      </c>
      <c r="U54" s="238" t="str">
        <f t="shared" si="5"/>
        <v>NOT</v>
      </c>
      <c r="V54" s="238" t="str">
        <f t="shared" si="6"/>
        <v>NOT</v>
      </c>
      <c r="W54" s="238"/>
      <c r="X54" s="238" t="str">
        <f t="shared" si="7"/>
        <v/>
      </c>
    </row>
    <row r="55" spans="1:24">
      <c r="A55" s="238"/>
      <c r="B55" s="240"/>
      <c r="C55" s="50"/>
      <c r="D55" s="240"/>
      <c r="E55" s="50"/>
      <c r="F55" s="241"/>
      <c r="H55" s="241"/>
      <c r="J55" s="241"/>
      <c r="L55" s="241"/>
      <c r="M55" s="50"/>
      <c r="N55" s="241"/>
      <c r="P55" s="242"/>
      <c r="Q55" s="237"/>
      <c r="R55" s="238"/>
      <c r="S55" s="238"/>
      <c r="T55" s="238"/>
      <c r="U55" s="238"/>
      <c r="V55" s="238"/>
      <c r="W55" s="238"/>
      <c r="X55" s="238"/>
    </row>
    <row r="56" spans="1:24" ht="27" customHeight="1">
      <c r="A56" s="108">
        <v>6</v>
      </c>
      <c r="B56" s="109" t="s">
        <v>253</v>
      </c>
      <c r="C56" s="110"/>
      <c r="D56" s="109"/>
      <c r="E56" s="110"/>
      <c r="F56" s="395" t="s">
        <v>248</v>
      </c>
      <c r="G56" s="396"/>
      <c r="H56" s="396"/>
      <c r="I56" s="396"/>
      <c r="J56" s="397"/>
      <c r="K56" s="111"/>
      <c r="L56" s="112" t="s">
        <v>233</v>
      </c>
      <c r="M56" s="110"/>
      <c r="N56" s="113">
        <f>SUM(N60:N74)</f>
        <v>0</v>
      </c>
      <c r="O56" s="111"/>
      <c r="P56" s="114">
        <f>IF(N56=0,0%,N56/N$3)</f>
        <v>0</v>
      </c>
      <c r="Q56" s="242"/>
      <c r="R56" s="243"/>
      <c r="S56" s="238" t="e">
        <f>IF(AND(T76=#REF!,#REF!&gt;#REF!),F56,0)</f>
        <v>#REF!</v>
      </c>
      <c r="T56" s="238" t="e">
        <f>IF(AND(T76=#REF!,#REF!&gt;#REF!),F56,0)</f>
        <v>#REF!</v>
      </c>
      <c r="U56" s="238">
        <f>IF('7. Light Project budget summary'!P25&gt;0,('7. Light Project budget summary'!P23+'7. Light Project budget summary'!P21)/'7. Light Project budget summary'!P25,0)</f>
        <v>0</v>
      </c>
      <c r="V56" s="239" t="s">
        <v>254</v>
      </c>
      <c r="W56" s="244" t="s">
        <v>255</v>
      </c>
      <c r="X56" s="245">
        <v>0.7</v>
      </c>
    </row>
    <row r="57" spans="1:24" s="45" customFormat="1" ht="7.5" customHeight="1">
      <c r="B57" s="50"/>
      <c r="C57" s="50"/>
      <c r="D57" s="50"/>
      <c r="E57" s="50"/>
      <c r="F57" s="41"/>
      <c r="G57" s="41"/>
      <c r="H57" s="41"/>
      <c r="I57" s="41"/>
      <c r="J57" s="41"/>
      <c r="K57" s="41"/>
      <c r="L57" s="41"/>
      <c r="M57" s="50"/>
      <c r="N57" s="41"/>
      <c r="O57" s="41"/>
      <c r="P57" s="41"/>
      <c r="Q57" s="41"/>
      <c r="X57" s="238"/>
    </row>
    <row r="58" spans="1:24" ht="3.75" customHeight="1">
      <c r="A58" s="238"/>
      <c r="B58" s="240"/>
      <c r="C58" s="50"/>
      <c r="D58" s="240"/>
      <c r="E58" s="50"/>
      <c r="F58" s="241"/>
      <c r="H58" s="241"/>
      <c r="J58" s="241"/>
      <c r="L58" s="241"/>
      <c r="M58" s="50"/>
      <c r="N58" s="241"/>
      <c r="P58" s="242"/>
      <c r="Q58" s="237"/>
      <c r="R58" s="238"/>
      <c r="S58" s="238"/>
      <c r="T58" s="238"/>
      <c r="U58" s="238"/>
      <c r="V58" s="238"/>
      <c r="W58" s="238"/>
      <c r="X58" s="238"/>
    </row>
    <row r="59" spans="1:24" ht="38.25">
      <c r="A59" s="238"/>
      <c r="B59" s="106" t="s">
        <v>256</v>
      </c>
      <c r="C59" s="50"/>
      <c r="D59" s="106" t="s">
        <v>244</v>
      </c>
      <c r="E59" s="50"/>
      <c r="F59" s="106" t="s">
        <v>245</v>
      </c>
      <c r="H59" s="106" t="s">
        <v>249</v>
      </c>
      <c r="J59" s="106" t="s">
        <v>250</v>
      </c>
      <c r="L59" s="106" t="s">
        <v>251</v>
      </c>
      <c r="M59" s="107"/>
      <c r="N59" s="56" t="s">
        <v>252</v>
      </c>
      <c r="P59" s="241"/>
      <c r="Q59" s="237"/>
      <c r="R59" s="238"/>
      <c r="S59" s="238"/>
      <c r="T59" s="115" t="e">
        <f>IF(AND(T60="NOT",T61="NOT",T62="NOT",T63="NOT",T64="NOT",T65="NOT",T66="NOT",T67="NOT",T68="NOT",T74="NOT",#REF!="NOT"),"NOT",#REF!)</f>
        <v>#REF!</v>
      </c>
      <c r="U59" s="115" t="e">
        <f>IF(AND(U60="NOT",U61="NOT",U62="NOT",U63="NOT",U64="NOT",U65="NOT",U66="NOT",U67="NOT",U68="NOT",U74="NOT",#REF!="NOT"),"NOT",#REF!)</f>
        <v>#REF!</v>
      </c>
      <c r="V59" s="115" t="e">
        <f>IF(AND(V60="NOT",V61="NOT",V62="NOT",V63="NOT",V64="NOT",V65="NOT",V66="NOT",V67="NOT",V68="NOT",V74="NOT",#REF!="NOT"),"NOT",#REF!)</f>
        <v>#REF!</v>
      </c>
      <c r="W59" s="238"/>
      <c r="X59" s="238"/>
    </row>
    <row r="60" spans="1:24">
      <c r="A60" s="238"/>
      <c r="B60" s="235"/>
      <c r="C60" s="50"/>
      <c r="D60" s="235"/>
      <c r="E60" s="50"/>
      <c r="F60" s="117"/>
      <c r="G60" s="105"/>
      <c r="H60" s="118"/>
      <c r="I60" s="105"/>
      <c r="J60" s="119"/>
      <c r="K60" s="105"/>
      <c r="L60" s="119"/>
      <c r="M60" s="50"/>
      <c r="N60" s="70">
        <f t="shared" ref="N60:N74" si="8">TRUNC(J60*L60,2)</f>
        <v>0</v>
      </c>
      <c r="P60" s="241"/>
      <c r="Q60" s="237"/>
      <c r="R60" s="238"/>
      <c r="S60" s="238"/>
      <c r="T60" s="238" t="str">
        <f t="shared" ref="T60:T68" si="9">IF(AND(($N60&gt;0),ISBLANK(B60)),B60,"NOT")</f>
        <v>NOT</v>
      </c>
      <c r="U60" s="238" t="str">
        <f t="shared" ref="U60:U74" si="10">IF(AND(($N60&gt;0),ISBLANK(F60)),F60,"NOT")</f>
        <v>NOT</v>
      </c>
      <c r="V60" s="238" t="str">
        <f t="shared" ref="V60:V74" si="11">IF(AND(($N60&gt;0),ISBLANK(H60)),H60,"NOT")</f>
        <v>NOT</v>
      </c>
      <c r="W60" s="238"/>
      <c r="X60" s="238" t="str">
        <f t="shared" ref="X60:X74" si="12">LEFT(F60,3)</f>
        <v/>
      </c>
    </row>
    <row r="61" spans="1:24">
      <c r="A61" s="238"/>
      <c r="B61" s="235"/>
      <c r="C61" s="50"/>
      <c r="D61" s="235"/>
      <c r="E61" s="50"/>
      <c r="F61" s="117"/>
      <c r="G61" s="105"/>
      <c r="H61" s="118"/>
      <c r="I61" s="105"/>
      <c r="J61" s="119"/>
      <c r="K61" s="105"/>
      <c r="L61" s="119"/>
      <c r="M61" s="50"/>
      <c r="N61" s="70">
        <f t="shared" si="8"/>
        <v>0</v>
      </c>
      <c r="P61" s="241"/>
      <c r="Q61" s="237"/>
      <c r="R61" s="238"/>
      <c r="S61" s="238"/>
      <c r="T61" s="238" t="str">
        <f t="shared" si="9"/>
        <v>NOT</v>
      </c>
      <c r="U61" s="238" t="str">
        <f t="shared" si="10"/>
        <v>NOT</v>
      </c>
      <c r="V61" s="238" t="str">
        <f t="shared" si="11"/>
        <v>NOT</v>
      </c>
      <c r="W61" s="238"/>
      <c r="X61" s="238" t="str">
        <f t="shared" si="12"/>
        <v/>
      </c>
    </row>
    <row r="62" spans="1:24">
      <c r="A62" s="238"/>
      <c r="B62" s="235"/>
      <c r="C62" s="50"/>
      <c r="D62" s="235"/>
      <c r="E62" s="50"/>
      <c r="F62" s="117"/>
      <c r="G62" s="105"/>
      <c r="H62" s="118"/>
      <c r="I62" s="105"/>
      <c r="J62" s="119"/>
      <c r="K62" s="105"/>
      <c r="L62" s="119"/>
      <c r="M62" s="50"/>
      <c r="N62" s="70">
        <f t="shared" si="8"/>
        <v>0</v>
      </c>
      <c r="P62" s="241"/>
      <c r="Q62" s="237"/>
      <c r="R62" s="238"/>
      <c r="S62" s="238"/>
      <c r="T62" s="238" t="str">
        <f t="shared" si="9"/>
        <v>NOT</v>
      </c>
      <c r="U62" s="238" t="str">
        <f t="shared" si="10"/>
        <v>NOT</v>
      </c>
      <c r="V62" s="238" t="str">
        <f t="shared" si="11"/>
        <v>NOT</v>
      </c>
      <c r="W62" s="238"/>
      <c r="X62" s="238" t="str">
        <f t="shared" si="12"/>
        <v/>
      </c>
    </row>
    <row r="63" spans="1:24">
      <c r="A63" s="238"/>
      <c r="B63" s="235"/>
      <c r="C63" s="50"/>
      <c r="D63" s="235"/>
      <c r="E63" s="50"/>
      <c r="F63" s="117"/>
      <c r="G63" s="105"/>
      <c r="H63" s="118"/>
      <c r="I63" s="105"/>
      <c r="J63" s="119"/>
      <c r="K63" s="105"/>
      <c r="L63" s="119"/>
      <c r="M63" s="50"/>
      <c r="N63" s="70">
        <f t="shared" si="8"/>
        <v>0</v>
      </c>
      <c r="P63" s="241"/>
      <c r="Q63" s="237"/>
      <c r="R63" s="238"/>
      <c r="S63" s="238"/>
      <c r="T63" s="238" t="str">
        <f t="shared" si="9"/>
        <v>NOT</v>
      </c>
      <c r="U63" s="238" t="str">
        <f t="shared" si="10"/>
        <v>NOT</v>
      </c>
      <c r="V63" s="238" t="str">
        <f t="shared" si="11"/>
        <v>NOT</v>
      </c>
      <c r="W63" s="238"/>
      <c r="X63" s="238" t="str">
        <f t="shared" si="12"/>
        <v/>
      </c>
    </row>
    <row r="64" spans="1:24">
      <c r="A64" s="238"/>
      <c r="B64" s="235"/>
      <c r="C64" s="50"/>
      <c r="D64" s="235"/>
      <c r="E64" s="50"/>
      <c r="F64" s="117"/>
      <c r="G64" s="105"/>
      <c r="H64" s="118"/>
      <c r="I64" s="105"/>
      <c r="J64" s="119"/>
      <c r="K64" s="105"/>
      <c r="L64" s="119"/>
      <c r="M64" s="50"/>
      <c r="N64" s="70">
        <f t="shared" si="8"/>
        <v>0</v>
      </c>
      <c r="P64" s="241"/>
      <c r="Q64" s="237"/>
      <c r="R64" s="238"/>
      <c r="S64" s="238"/>
      <c r="T64" s="238" t="str">
        <f t="shared" si="9"/>
        <v>NOT</v>
      </c>
      <c r="U64" s="238" t="str">
        <f t="shared" si="10"/>
        <v>NOT</v>
      </c>
      <c r="V64" s="238" t="str">
        <f t="shared" si="11"/>
        <v>NOT</v>
      </c>
      <c r="W64" s="238"/>
      <c r="X64" s="238" t="str">
        <f t="shared" si="12"/>
        <v/>
      </c>
    </row>
    <row r="65" spans="1:24">
      <c r="A65" s="238"/>
      <c r="B65" s="235"/>
      <c r="C65" s="50"/>
      <c r="D65" s="235"/>
      <c r="E65" s="50"/>
      <c r="F65" s="117"/>
      <c r="G65" s="105"/>
      <c r="H65" s="118"/>
      <c r="I65" s="105"/>
      <c r="J65" s="119"/>
      <c r="K65" s="105"/>
      <c r="L65" s="119"/>
      <c r="M65" s="50"/>
      <c r="N65" s="70">
        <f t="shared" si="8"/>
        <v>0</v>
      </c>
      <c r="P65" s="241"/>
      <c r="Q65" s="237"/>
      <c r="R65" s="238"/>
      <c r="S65" s="238"/>
      <c r="T65" s="238" t="str">
        <f t="shared" si="9"/>
        <v>NOT</v>
      </c>
      <c r="U65" s="238" t="str">
        <f t="shared" si="10"/>
        <v>NOT</v>
      </c>
      <c r="V65" s="238" t="str">
        <f t="shared" si="11"/>
        <v>NOT</v>
      </c>
      <c r="W65" s="238"/>
      <c r="X65" s="238" t="str">
        <f t="shared" si="12"/>
        <v/>
      </c>
    </row>
    <row r="66" spans="1:24">
      <c r="A66" s="238"/>
      <c r="B66" s="235"/>
      <c r="C66" s="50"/>
      <c r="D66" s="235"/>
      <c r="E66" s="50"/>
      <c r="F66" s="117"/>
      <c r="G66" s="105"/>
      <c r="H66" s="118"/>
      <c r="I66" s="105"/>
      <c r="J66" s="119"/>
      <c r="K66" s="105"/>
      <c r="L66" s="119"/>
      <c r="M66" s="50"/>
      <c r="N66" s="70">
        <f t="shared" si="8"/>
        <v>0</v>
      </c>
      <c r="P66" s="241"/>
      <c r="Q66" s="237"/>
      <c r="R66" s="238"/>
      <c r="S66" s="238"/>
      <c r="T66" s="238" t="str">
        <f t="shared" si="9"/>
        <v>NOT</v>
      </c>
      <c r="U66" s="238" t="str">
        <f t="shared" si="10"/>
        <v>NOT</v>
      </c>
      <c r="V66" s="238" t="str">
        <f t="shared" si="11"/>
        <v>NOT</v>
      </c>
      <c r="W66" s="238"/>
      <c r="X66" s="238" t="str">
        <f t="shared" si="12"/>
        <v/>
      </c>
    </row>
    <row r="67" spans="1:24">
      <c r="A67" s="238"/>
      <c r="B67" s="235"/>
      <c r="C67" s="50"/>
      <c r="D67" s="235"/>
      <c r="E67" s="50"/>
      <c r="F67" s="117"/>
      <c r="G67" s="105"/>
      <c r="H67" s="118"/>
      <c r="I67" s="105"/>
      <c r="J67" s="119"/>
      <c r="K67" s="105"/>
      <c r="L67" s="119"/>
      <c r="M67" s="50"/>
      <c r="N67" s="70">
        <f t="shared" si="8"/>
        <v>0</v>
      </c>
      <c r="P67" s="241"/>
      <c r="Q67" s="237"/>
      <c r="R67" s="238"/>
      <c r="S67" s="238"/>
      <c r="T67" s="238" t="str">
        <f t="shared" si="9"/>
        <v>NOT</v>
      </c>
      <c r="U67" s="238" t="str">
        <f t="shared" si="10"/>
        <v>NOT</v>
      </c>
      <c r="V67" s="238" t="str">
        <f t="shared" si="11"/>
        <v>NOT</v>
      </c>
      <c r="W67" s="238"/>
      <c r="X67" s="238" t="str">
        <f t="shared" si="12"/>
        <v/>
      </c>
    </row>
    <row r="68" spans="1:24">
      <c r="A68" s="238"/>
      <c r="B68" s="235"/>
      <c r="C68" s="50"/>
      <c r="D68" s="235"/>
      <c r="E68" s="50"/>
      <c r="F68" s="117"/>
      <c r="G68" s="105"/>
      <c r="H68" s="118"/>
      <c r="I68" s="105"/>
      <c r="J68" s="119"/>
      <c r="K68" s="105"/>
      <c r="L68" s="119"/>
      <c r="M68" s="50"/>
      <c r="N68" s="70">
        <f t="shared" si="8"/>
        <v>0</v>
      </c>
      <c r="P68" s="241"/>
      <c r="Q68" s="237"/>
      <c r="R68" s="238"/>
      <c r="S68" s="238"/>
      <c r="T68" s="238" t="str">
        <f t="shared" si="9"/>
        <v>NOT</v>
      </c>
      <c r="U68" s="238" t="str">
        <f t="shared" si="10"/>
        <v>NOT</v>
      </c>
      <c r="V68" s="238" t="str">
        <f t="shared" si="11"/>
        <v>NOT</v>
      </c>
      <c r="W68" s="238"/>
      <c r="X68" s="238" t="str">
        <f t="shared" si="12"/>
        <v/>
      </c>
    </row>
    <row r="69" spans="1:24">
      <c r="A69" s="238"/>
      <c r="B69" s="235"/>
      <c r="C69" s="50"/>
      <c r="D69" s="235"/>
      <c r="E69" s="50"/>
      <c r="F69" s="117"/>
      <c r="G69" s="105"/>
      <c r="H69" s="118"/>
      <c r="I69" s="105"/>
      <c r="J69" s="119"/>
      <c r="K69" s="105"/>
      <c r="L69" s="119"/>
      <c r="M69" s="50"/>
      <c r="N69" s="70">
        <f t="shared" si="8"/>
        <v>0</v>
      </c>
      <c r="P69" s="241"/>
      <c r="Q69" s="237"/>
      <c r="R69" s="238"/>
      <c r="S69" s="238"/>
      <c r="T69" s="238"/>
      <c r="U69" s="238"/>
      <c r="V69" s="238"/>
      <c r="W69" s="238"/>
      <c r="X69" s="238"/>
    </row>
    <row r="70" spans="1:24">
      <c r="A70" s="238"/>
      <c r="B70" s="235"/>
      <c r="C70" s="50"/>
      <c r="D70" s="235"/>
      <c r="E70" s="50"/>
      <c r="F70" s="117"/>
      <c r="G70" s="105"/>
      <c r="H70" s="118"/>
      <c r="I70" s="105"/>
      <c r="J70" s="119"/>
      <c r="K70" s="105"/>
      <c r="L70" s="119"/>
      <c r="M70" s="50"/>
      <c r="N70" s="70">
        <f t="shared" si="8"/>
        <v>0</v>
      </c>
      <c r="P70" s="241"/>
      <c r="Q70" s="237"/>
      <c r="R70" s="238"/>
      <c r="S70" s="238"/>
      <c r="T70" s="238"/>
      <c r="U70" s="238"/>
      <c r="V70" s="238"/>
      <c r="W70" s="238"/>
      <c r="X70" s="238"/>
    </row>
    <row r="71" spans="1:24">
      <c r="A71" s="238"/>
      <c r="B71" s="235"/>
      <c r="C71" s="50"/>
      <c r="D71" s="235"/>
      <c r="E71" s="50"/>
      <c r="F71" s="117"/>
      <c r="G71" s="105"/>
      <c r="H71" s="118"/>
      <c r="I71" s="105"/>
      <c r="J71" s="119"/>
      <c r="K71" s="105"/>
      <c r="L71" s="119"/>
      <c r="M71" s="50"/>
      <c r="N71" s="70">
        <f t="shared" si="8"/>
        <v>0</v>
      </c>
      <c r="P71" s="241"/>
      <c r="Q71" s="237"/>
      <c r="R71" s="238"/>
      <c r="S71" s="238"/>
      <c r="T71" s="238"/>
      <c r="U71" s="238"/>
      <c r="V71" s="238"/>
      <c r="W71" s="238"/>
      <c r="X71" s="238"/>
    </row>
    <row r="72" spans="1:24">
      <c r="A72" s="238"/>
      <c r="B72" s="235"/>
      <c r="C72" s="50"/>
      <c r="D72" s="235"/>
      <c r="E72" s="50"/>
      <c r="F72" s="117"/>
      <c r="G72" s="105"/>
      <c r="H72" s="118"/>
      <c r="I72" s="105"/>
      <c r="J72" s="119"/>
      <c r="K72" s="105"/>
      <c r="L72" s="119"/>
      <c r="M72" s="50"/>
      <c r="N72" s="70">
        <f t="shared" si="8"/>
        <v>0</v>
      </c>
      <c r="P72" s="241"/>
      <c r="Q72" s="237"/>
      <c r="R72" s="238"/>
      <c r="S72" s="238"/>
      <c r="T72" s="238"/>
      <c r="U72" s="238"/>
      <c r="V72" s="238"/>
      <c r="W72" s="238"/>
      <c r="X72" s="238"/>
    </row>
    <row r="73" spans="1:24">
      <c r="A73" s="238"/>
      <c r="B73" s="235"/>
      <c r="C73" s="50"/>
      <c r="D73" s="235"/>
      <c r="E73" s="50"/>
      <c r="F73" s="117"/>
      <c r="G73" s="105"/>
      <c r="H73" s="118"/>
      <c r="I73" s="105"/>
      <c r="J73" s="119"/>
      <c r="K73" s="105"/>
      <c r="L73" s="119"/>
      <c r="M73" s="50"/>
      <c r="N73" s="70">
        <f t="shared" si="8"/>
        <v>0</v>
      </c>
      <c r="P73" s="241"/>
      <c r="Q73" s="237"/>
      <c r="R73" s="238"/>
      <c r="S73" s="238"/>
      <c r="T73" s="238"/>
      <c r="U73" s="238"/>
      <c r="V73" s="238"/>
      <c r="W73" s="238"/>
      <c r="X73" s="238"/>
    </row>
    <row r="74" spans="1:24">
      <c r="A74" s="238"/>
      <c r="B74" s="235"/>
      <c r="C74" s="50"/>
      <c r="D74" s="235"/>
      <c r="E74" s="50"/>
      <c r="F74" s="117"/>
      <c r="G74" s="105"/>
      <c r="H74" s="118"/>
      <c r="I74" s="105"/>
      <c r="J74" s="119"/>
      <c r="K74" s="105"/>
      <c r="L74" s="119"/>
      <c r="M74" s="50"/>
      <c r="N74" s="70">
        <f t="shared" si="8"/>
        <v>0</v>
      </c>
      <c r="P74" s="241"/>
      <c r="Q74" s="237"/>
      <c r="R74" s="238"/>
      <c r="S74" s="238"/>
      <c r="T74" s="238" t="str">
        <f>IF(AND(($N74&gt;0),ISBLANK(B74)),B74,"NOT")</f>
        <v>NOT</v>
      </c>
      <c r="U74" s="238" t="str">
        <f t="shared" si="10"/>
        <v>NOT</v>
      </c>
      <c r="V74" s="238" t="str">
        <f t="shared" si="11"/>
        <v>NOT</v>
      </c>
      <c r="W74" s="238"/>
      <c r="X74" s="238" t="str">
        <f t="shared" si="12"/>
        <v/>
      </c>
    </row>
    <row r="75" spans="1:24">
      <c r="A75" s="238"/>
      <c r="B75" s="240"/>
      <c r="C75" s="50"/>
      <c r="D75" s="240"/>
      <c r="E75" s="50"/>
      <c r="F75" s="241"/>
      <c r="H75" s="241"/>
      <c r="J75" s="241"/>
      <c r="L75" s="241"/>
      <c r="M75" s="50"/>
      <c r="N75" s="241"/>
      <c r="P75" s="242"/>
      <c r="Q75" s="237"/>
      <c r="R75" s="238"/>
      <c r="S75" s="238"/>
      <c r="T75" s="238"/>
      <c r="U75" s="238"/>
      <c r="V75" s="238"/>
      <c r="W75" s="238"/>
      <c r="X75" s="238"/>
    </row>
    <row r="76" spans="1:24">
      <c r="A76" s="238"/>
      <c r="B76" s="240"/>
      <c r="C76" s="50"/>
      <c r="D76" s="240"/>
      <c r="E76" s="50"/>
      <c r="F76" s="241"/>
      <c r="H76" s="241"/>
      <c r="J76" s="241"/>
      <c r="L76" s="241"/>
      <c r="M76" s="50"/>
      <c r="N76" s="241"/>
      <c r="P76" s="242"/>
      <c r="Q76" s="237"/>
      <c r="R76" s="238"/>
      <c r="S76" s="238"/>
      <c r="T76" s="246" t="str">
        <f>LEFT('1. General Data'!E25,5)</f>
        <v>Error</v>
      </c>
      <c r="U76" s="239">
        <f>IF('7. Light Project budget summary'!P25&gt;0,'7. Light Project budget summary'!P23/'7. Light Project budget summary'!P25,0)</f>
        <v>0</v>
      </c>
      <c r="V76" s="239" t="s">
        <v>257</v>
      </c>
      <c r="W76" s="244" t="s">
        <v>258</v>
      </c>
      <c r="X76" s="245">
        <v>0.5</v>
      </c>
    </row>
    <row r="77" spans="1:24" ht="40.5" customHeight="1">
      <c r="A77" s="108">
        <v>7</v>
      </c>
      <c r="B77" s="109" t="s">
        <v>259</v>
      </c>
      <c r="C77" s="110"/>
      <c r="D77" s="109"/>
      <c r="E77" s="110"/>
      <c r="F77" s="392" t="str">
        <f>IF(N77&gt;N3*0.1,"Infrastructure and works costs are not allowed to be above 10% of total project costs","Infrastructure and works costs OK")</f>
        <v>Infrastructure and works costs OK</v>
      </c>
      <c r="G77" s="393"/>
      <c r="H77" s="393"/>
      <c r="I77" s="393"/>
      <c r="J77" s="394"/>
      <c r="K77" s="111"/>
      <c r="L77" s="112" t="s">
        <v>233</v>
      </c>
      <c r="M77" s="110"/>
      <c r="N77" s="113">
        <f>SUM(N82:N91)</f>
        <v>0</v>
      </c>
      <c r="O77" s="111"/>
      <c r="P77" s="114">
        <f>IF(N77=0,0%,N77/N$3)</f>
        <v>0</v>
      </c>
      <c r="Q77" s="242"/>
      <c r="R77" s="243"/>
      <c r="S77" s="246" t="e">
        <f>IF(T76=#REF!,IF(#REF!&gt;#REF!,F77,0),IF(AND(OR(T76=W77,T76=#REF!,T76=W78),P77&gt;X77),F77,0))</f>
        <v>#REF!</v>
      </c>
      <c r="T77" s="246">
        <f>IF(AND(T76=W76,U76&lt;X76),H77,0)</f>
        <v>0</v>
      </c>
      <c r="U77" s="239">
        <f>IF('7. Light Project budget summary'!P25&gt;0,'7. Light Project budget summary'!P23/'7. Light Project budget summary'!P25,0)</f>
        <v>0</v>
      </c>
      <c r="V77" s="239" t="s">
        <v>260</v>
      </c>
      <c r="W77" s="244" t="s">
        <v>261</v>
      </c>
      <c r="X77" s="245">
        <v>0.7</v>
      </c>
    </row>
    <row r="78" spans="1:24" s="45" customFormat="1" ht="7.5" customHeight="1">
      <c r="B78" s="50"/>
      <c r="C78" s="50"/>
      <c r="D78" s="50"/>
      <c r="E78" s="50"/>
      <c r="F78" s="41"/>
      <c r="G78" s="41"/>
      <c r="H78" s="41"/>
      <c r="I78" s="41"/>
      <c r="J78" s="41"/>
      <c r="K78" s="41"/>
      <c r="L78" s="41"/>
      <c r="M78" s="50"/>
      <c r="N78" s="41"/>
      <c r="O78" s="41"/>
      <c r="P78" s="41"/>
      <c r="Q78" s="41"/>
      <c r="U78" s="239">
        <f>IF('7. Light Project budget summary'!P25&gt;0,'7. Light Project budget summary'!P23/'7. Light Project budget summary'!P25,0)</f>
        <v>0</v>
      </c>
      <c r="V78" s="239" t="s">
        <v>260</v>
      </c>
      <c r="W78" s="244" t="s">
        <v>262</v>
      </c>
      <c r="X78" s="245">
        <v>0.7</v>
      </c>
    </row>
    <row r="79" spans="1:24" s="45" customFormat="1" ht="3" customHeight="1">
      <c r="B79" s="50"/>
      <c r="C79" s="50"/>
      <c r="D79" s="50"/>
      <c r="E79" s="50"/>
      <c r="F79" s="41"/>
      <c r="G79" s="41"/>
      <c r="H79" s="41"/>
      <c r="I79" s="41"/>
      <c r="J79" s="41"/>
      <c r="K79" s="41"/>
      <c r="L79" s="41"/>
      <c r="M79" s="50"/>
      <c r="N79" s="41"/>
      <c r="O79" s="41"/>
      <c r="P79" s="41"/>
      <c r="Q79" s="41"/>
      <c r="X79" s="238"/>
    </row>
    <row r="80" spans="1:24" ht="3.75" customHeight="1">
      <c r="A80" s="238"/>
      <c r="B80" s="240"/>
      <c r="C80" s="50"/>
      <c r="D80" s="240"/>
      <c r="E80" s="50"/>
      <c r="F80" s="241"/>
      <c r="H80" s="241"/>
      <c r="J80" s="241"/>
      <c r="L80" s="241"/>
      <c r="M80" s="50"/>
      <c r="N80" s="241"/>
      <c r="P80" s="242"/>
      <c r="Q80" s="237"/>
      <c r="R80" s="238"/>
      <c r="S80" s="238"/>
      <c r="T80" s="238"/>
      <c r="U80" s="238"/>
      <c r="V80" s="238"/>
      <c r="W80" s="238"/>
      <c r="X80" s="238"/>
    </row>
    <row r="81" spans="1:24" ht="29.25" customHeight="1">
      <c r="A81" s="238"/>
      <c r="B81" s="106" t="s">
        <v>243</v>
      </c>
      <c r="C81" s="50"/>
      <c r="D81" s="106" t="s">
        <v>263</v>
      </c>
      <c r="E81" s="50"/>
      <c r="F81" s="106" t="s">
        <v>245</v>
      </c>
      <c r="H81" s="106" t="s">
        <v>249</v>
      </c>
      <c r="J81" s="106" t="s">
        <v>250</v>
      </c>
      <c r="L81" s="106" t="s">
        <v>251</v>
      </c>
      <c r="M81" s="107"/>
      <c r="N81" s="56" t="s">
        <v>252</v>
      </c>
      <c r="P81" s="241"/>
      <c r="Q81" s="237"/>
      <c r="R81" s="238"/>
      <c r="S81" s="238"/>
      <c r="T81" s="115" t="e">
        <f>IF(AND(T82="NOT",T83="NOT",T84="NOT",T85="NOT",T86="NOT",T87="NOT",T88="NOT",T89="NOT",T90="NOT",T91="NOT",#REF!="NOT"),"NOT",#REF!)</f>
        <v>#REF!</v>
      </c>
      <c r="U81" s="115" t="e">
        <f>IF(AND(U82="NOT",U83="NOT",U84="NOT",U85="NOT",U86="NOT",U87="NOT",U88="NOT",U89="NOT",U90="NOT",U91="NOT",#REF!="NOT"),"NOT",#REF!)</f>
        <v>#REF!</v>
      </c>
      <c r="V81" s="115" t="e">
        <f>IF(AND(V82="NOT",V83="NOT",V84="NOT",V85="NOT",V86="NOT",V87="NOT",V88="NOT",V89="NOT",V90="NOT",V91="NOT",#REF!="NOT"),"NOT",#REF!)</f>
        <v>#REF!</v>
      </c>
      <c r="W81" s="238"/>
      <c r="X81" s="238"/>
    </row>
    <row r="82" spans="1:24">
      <c r="A82" s="238"/>
      <c r="B82" s="235"/>
      <c r="C82" s="50"/>
      <c r="D82" s="235"/>
      <c r="E82" s="50"/>
      <c r="F82" s="117"/>
      <c r="G82" s="105"/>
      <c r="H82" s="118"/>
      <c r="I82" s="105"/>
      <c r="J82" s="119"/>
      <c r="K82" s="105"/>
      <c r="L82" s="119"/>
      <c r="M82" s="50"/>
      <c r="N82" s="70">
        <f>TRUNC(J82*L82,2)</f>
        <v>0</v>
      </c>
      <c r="P82" s="241"/>
      <c r="Q82" s="237"/>
      <c r="R82" s="238"/>
      <c r="S82" s="238"/>
      <c r="T82" s="238" t="str">
        <f t="shared" ref="T82:T91" si="13">IF(AND(($N82&gt;0),ISBLANK(B82)),B82,"NOT")</f>
        <v>NOT</v>
      </c>
      <c r="U82" s="238" t="str">
        <f t="shared" ref="U82:U91" si="14">IF(AND(($N82&gt;0),ISBLANK(F82)),F82,"NOT")</f>
        <v>NOT</v>
      </c>
      <c r="V82" s="238" t="str">
        <f t="shared" ref="V82:V91" si="15">IF(AND(($N82&gt;0),ISBLANK(H82)),H82,"NOT")</f>
        <v>NOT</v>
      </c>
      <c r="W82" s="238"/>
      <c r="X82" s="238" t="str">
        <f t="shared" ref="X82:X91" si="16">LEFT(F82,3)</f>
        <v/>
      </c>
    </row>
    <row r="83" spans="1:24">
      <c r="A83" s="238"/>
      <c r="B83" s="235"/>
      <c r="C83" s="50"/>
      <c r="D83" s="235"/>
      <c r="E83" s="50"/>
      <c r="F83" s="117"/>
      <c r="G83" s="105"/>
      <c r="H83" s="118"/>
      <c r="I83" s="105"/>
      <c r="J83" s="119"/>
      <c r="K83" s="105"/>
      <c r="L83" s="119"/>
      <c r="M83" s="50"/>
      <c r="N83" s="70">
        <f t="shared" ref="N83:N91" si="17">TRUNC(J83*L83,2)</f>
        <v>0</v>
      </c>
      <c r="P83" s="241"/>
      <c r="Q83" s="237"/>
      <c r="R83" s="238"/>
      <c r="S83" s="238"/>
      <c r="T83" s="238" t="str">
        <f t="shared" si="13"/>
        <v>NOT</v>
      </c>
      <c r="U83" s="238" t="str">
        <f t="shared" si="14"/>
        <v>NOT</v>
      </c>
      <c r="V83" s="238" t="str">
        <f t="shared" si="15"/>
        <v>NOT</v>
      </c>
      <c r="W83" s="238"/>
      <c r="X83" s="238" t="str">
        <f t="shared" si="16"/>
        <v/>
      </c>
    </row>
    <row r="84" spans="1:24">
      <c r="A84" s="238"/>
      <c r="B84" s="235"/>
      <c r="C84" s="50"/>
      <c r="D84" s="235"/>
      <c r="E84" s="50"/>
      <c r="F84" s="117"/>
      <c r="G84" s="105"/>
      <c r="H84" s="118"/>
      <c r="I84" s="105"/>
      <c r="J84" s="119"/>
      <c r="K84" s="105"/>
      <c r="L84" s="119"/>
      <c r="M84" s="50"/>
      <c r="N84" s="70">
        <f t="shared" si="17"/>
        <v>0</v>
      </c>
      <c r="P84" s="241"/>
      <c r="Q84" s="237"/>
      <c r="R84" s="238"/>
      <c r="S84" s="238"/>
      <c r="T84" s="238" t="str">
        <f t="shared" si="13"/>
        <v>NOT</v>
      </c>
      <c r="U84" s="238" t="str">
        <f t="shared" si="14"/>
        <v>NOT</v>
      </c>
      <c r="V84" s="238" t="str">
        <f t="shared" si="15"/>
        <v>NOT</v>
      </c>
      <c r="W84" s="238"/>
      <c r="X84" s="238" t="str">
        <f t="shared" si="16"/>
        <v/>
      </c>
    </row>
    <row r="85" spans="1:24">
      <c r="A85" s="238"/>
      <c r="B85" s="235"/>
      <c r="C85" s="50"/>
      <c r="D85" s="235"/>
      <c r="E85" s="50"/>
      <c r="F85" s="117"/>
      <c r="G85" s="105"/>
      <c r="H85" s="118"/>
      <c r="I85" s="105"/>
      <c r="J85" s="119"/>
      <c r="K85" s="105"/>
      <c r="L85" s="119"/>
      <c r="M85" s="50"/>
      <c r="N85" s="70">
        <f t="shared" si="17"/>
        <v>0</v>
      </c>
      <c r="P85" s="241"/>
      <c r="Q85" s="237"/>
      <c r="R85" s="238"/>
      <c r="S85" s="238"/>
      <c r="T85" s="238" t="str">
        <f t="shared" si="13"/>
        <v>NOT</v>
      </c>
      <c r="U85" s="238" t="str">
        <f t="shared" si="14"/>
        <v>NOT</v>
      </c>
      <c r="V85" s="238" t="str">
        <f t="shared" si="15"/>
        <v>NOT</v>
      </c>
      <c r="W85" s="238"/>
      <c r="X85" s="238" t="str">
        <f t="shared" si="16"/>
        <v/>
      </c>
    </row>
    <row r="86" spans="1:24">
      <c r="A86" s="238"/>
      <c r="B86" s="235"/>
      <c r="C86" s="50"/>
      <c r="D86" s="235"/>
      <c r="E86" s="50"/>
      <c r="F86" s="117"/>
      <c r="G86" s="105"/>
      <c r="H86" s="118"/>
      <c r="I86" s="105"/>
      <c r="J86" s="119"/>
      <c r="K86" s="105"/>
      <c r="L86" s="119"/>
      <c r="M86" s="50"/>
      <c r="N86" s="70">
        <f t="shared" si="17"/>
        <v>0</v>
      </c>
      <c r="P86" s="241"/>
      <c r="Q86" s="237"/>
      <c r="R86" s="238"/>
      <c r="S86" s="238"/>
      <c r="T86" s="238" t="str">
        <f t="shared" si="13"/>
        <v>NOT</v>
      </c>
      <c r="U86" s="238" t="str">
        <f t="shared" si="14"/>
        <v>NOT</v>
      </c>
      <c r="V86" s="238" t="str">
        <f t="shared" si="15"/>
        <v>NOT</v>
      </c>
      <c r="W86" s="238"/>
      <c r="X86" s="238" t="str">
        <f t="shared" si="16"/>
        <v/>
      </c>
    </row>
    <row r="87" spans="1:24">
      <c r="A87" s="238"/>
      <c r="B87" s="235"/>
      <c r="C87" s="50"/>
      <c r="D87" s="235"/>
      <c r="E87" s="50"/>
      <c r="F87" s="117"/>
      <c r="G87" s="105"/>
      <c r="H87" s="118"/>
      <c r="I87" s="105"/>
      <c r="J87" s="119"/>
      <c r="K87" s="105"/>
      <c r="L87" s="119"/>
      <c r="M87" s="50"/>
      <c r="N87" s="70">
        <f t="shared" si="17"/>
        <v>0</v>
      </c>
      <c r="P87" s="241"/>
      <c r="Q87" s="237"/>
      <c r="R87" s="238"/>
      <c r="S87" s="238"/>
      <c r="T87" s="238" t="str">
        <f t="shared" si="13"/>
        <v>NOT</v>
      </c>
      <c r="U87" s="238" t="str">
        <f t="shared" si="14"/>
        <v>NOT</v>
      </c>
      <c r="V87" s="238" t="str">
        <f t="shared" si="15"/>
        <v>NOT</v>
      </c>
      <c r="W87" s="238"/>
      <c r="X87" s="238" t="str">
        <f t="shared" si="16"/>
        <v/>
      </c>
    </row>
    <row r="88" spans="1:24">
      <c r="A88" s="238"/>
      <c r="B88" s="235"/>
      <c r="C88" s="50"/>
      <c r="D88" s="235"/>
      <c r="E88" s="50"/>
      <c r="F88" s="117"/>
      <c r="G88" s="105"/>
      <c r="H88" s="118"/>
      <c r="I88" s="105"/>
      <c r="J88" s="119"/>
      <c r="K88" s="105"/>
      <c r="L88" s="119"/>
      <c r="M88" s="50"/>
      <c r="N88" s="70">
        <f t="shared" si="17"/>
        <v>0</v>
      </c>
      <c r="P88" s="241"/>
      <c r="Q88" s="237"/>
      <c r="R88" s="238"/>
      <c r="S88" s="238"/>
      <c r="T88" s="238" t="str">
        <f t="shared" si="13"/>
        <v>NOT</v>
      </c>
      <c r="U88" s="238" t="str">
        <f t="shared" si="14"/>
        <v>NOT</v>
      </c>
      <c r="V88" s="238" t="str">
        <f t="shared" si="15"/>
        <v>NOT</v>
      </c>
      <c r="W88" s="238"/>
      <c r="X88" s="238" t="str">
        <f t="shared" si="16"/>
        <v/>
      </c>
    </row>
    <row r="89" spans="1:24">
      <c r="A89" s="238"/>
      <c r="B89" s="235"/>
      <c r="C89" s="50"/>
      <c r="D89" s="235"/>
      <c r="E89" s="50"/>
      <c r="F89" s="117"/>
      <c r="G89" s="105"/>
      <c r="H89" s="118"/>
      <c r="I89" s="105"/>
      <c r="J89" s="119"/>
      <c r="K89" s="105"/>
      <c r="L89" s="119"/>
      <c r="M89" s="50"/>
      <c r="N89" s="70">
        <f t="shared" si="17"/>
        <v>0</v>
      </c>
      <c r="P89" s="241"/>
      <c r="Q89" s="237"/>
      <c r="R89" s="238"/>
      <c r="S89" s="238"/>
      <c r="T89" s="238" t="str">
        <f t="shared" si="13"/>
        <v>NOT</v>
      </c>
      <c r="U89" s="238" t="str">
        <f t="shared" si="14"/>
        <v>NOT</v>
      </c>
      <c r="V89" s="238" t="str">
        <f t="shared" si="15"/>
        <v>NOT</v>
      </c>
      <c r="W89" s="238"/>
      <c r="X89" s="238" t="str">
        <f t="shared" si="16"/>
        <v/>
      </c>
    </row>
    <row r="90" spans="1:24">
      <c r="A90" s="238"/>
      <c r="B90" s="235"/>
      <c r="C90" s="50"/>
      <c r="D90" s="235"/>
      <c r="E90" s="50"/>
      <c r="F90" s="117"/>
      <c r="G90" s="105"/>
      <c r="H90" s="118"/>
      <c r="I90" s="105"/>
      <c r="J90" s="119"/>
      <c r="K90" s="105"/>
      <c r="L90" s="119"/>
      <c r="M90" s="50"/>
      <c r="N90" s="70">
        <f t="shared" si="17"/>
        <v>0</v>
      </c>
      <c r="P90" s="241"/>
      <c r="Q90" s="237"/>
      <c r="R90" s="238"/>
      <c r="S90" s="238"/>
      <c r="T90" s="238" t="str">
        <f t="shared" si="13"/>
        <v>NOT</v>
      </c>
      <c r="U90" s="238" t="str">
        <f t="shared" si="14"/>
        <v>NOT</v>
      </c>
      <c r="V90" s="238" t="str">
        <f t="shared" si="15"/>
        <v>NOT</v>
      </c>
      <c r="W90" s="238"/>
      <c r="X90" s="238" t="str">
        <f t="shared" si="16"/>
        <v/>
      </c>
    </row>
    <row r="91" spans="1:24">
      <c r="A91" s="238"/>
      <c r="B91" s="235"/>
      <c r="C91" s="50"/>
      <c r="D91" s="235"/>
      <c r="E91" s="50"/>
      <c r="F91" s="117"/>
      <c r="G91" s="105"/>
      <c r="H91" s="118"/>
      <c r="I91" s="105"/>
      <c r="J91" s="119"/>
      <c r="K91" s="105"/>
      <c r="L91" s="119"/>
      <c r="M91" s="50"/>
      <c r="N91" s="70">
        <f t="shared" si="17"/>
        <v>0</v>
      </c>
      <c r="P91" s="241"/>
      <c r="Q91" s="237"/>
      <c r="R91" s="238"/>
      <c r="S91" s="238"/>
      <c r="T91" s="238" t="str">
        <f t="shared" si="13"/>
        <v>NOT</v>
      </c>
      <c r="U91" s="238" t="str">
        <f t="shared" si="14"/>
        <v>NOT</v>
      </c>
      <c r="V91" s="238" t="str">
        <f t="shared" si="15"/>
        <v>NOT</v>
      </c>
      <c r="W91" s="238"/>
      <c r="X91" s="238" t="str">
        <f t="shared" si="16"/>
        <v/>
      </c>
    </row>
    <row r="92" spans="1:24">
      <c r="A92" s="238"/>
      <c r="B92" s="240"/>
      <c r="C92" s="50"/>
      <c r="D92" s="240"/>
      <c r="E92" s="50"/>
      <c r="F92" s="241"/>
      <c r="H92" s="241"/>
      <c r="J92" s="241"/>
      <c r="L92" s="241"/>
      <c r="M92" s="50"/>
      <c r="N92" s="241"/>
      <c r="P92" s="242"/>
      <c r="Q92" s="237"/>
      <c r="R92" s="238"/>
      <c r="S92" s="238"/>
      <c r="T92" s="238"/>
      <c r="U92" s="238"/>
      <c r="V92" s="238"/>
      <c r="W92" s="238"/>
      <c r="X92" s="238"/>
    </row>
    <row r="93" spans="1:24" ht="18" customHeight="1">
      <c r="A93" s="249"/>
      <c r="B93" s="250"/>
      <c r="C93" s="120"/>
      <c r="D93" s="250"/>
      <c r="E93" s="120"/>
      <c r="F93" s="251"/>
      <c r="G93" s="121"/>
      <c r="H93" s="251"/>
      <c r="I93" s="121"/>
      <c r="J93" s="251"/>
      <c r="K93" s="121"/>
      <c r="L93" s="251"/>
      <c r="M93" s="120"/>
      <c r="N93" s="251"/>
      <c r="O93" s="121"/>
      <c r="P93" s="252"/>
      <c r="Q93" s="237"/>
      <c r="R93" s="238"/>
      <c r="S93" s="238"/>
      <c r="T93" s="238"/>
      <c r="U93" s="238"/>
      <c r="V93" s="238"/>
      <c r="W93" s="238"/>
      <c r="X93" s="238"/>
    </row>
    <row r="94" spans="1:24" hidden="1">
      <c r="A94" s="238"/>
      <c r="B94" s="237"/>
      <c r="D94" s="237"/>
      <c r="F94" s="237"/>
      <c r="H94" s="237"/>
      <c r="J94" s="237"/>
      <c r="L94" s="237"/>
      <c r="N94" s="237"/>
      <c r="P94" s="237"/>
      <c r="Q94" s="237"/>
      <c r="R94" s="238"/>
      <c r="S94" s="238"/>
      <c r="T94" s="238"/>
      <c r="U94" s="238"/>
      <c r="V94" s="238"/>
      <c r="W94" s="238"/>
      <c r="X94" s="238"/>
    </row>
    <row r="95" spans="1:24" hidden="1">
      <c r="A95" s="238"/>
      <c r="B95" s="237"/>
      <c r="C95" s="237" t="str">
        <f>LEFT(F95,3)</f>
        <v xml:space="preserve">1. </v>
      </c>
      <c r="D95" s="237"/>
      <c r="E95" s="237" t="str">
        <f>LEFT(H95,3)</f>
        <v/>
      </c>
      <c r="F95" s="253" t="str">
        <f>CONCATENATE('4. Light Project Activities'!A18," ",'4. Light Project Activities'!B18)</f>
        <v>1. Project management</v>
      </c>
      <c r="H95" s="237"/>
      <c r="J95" s="237"/>
      <c r="L95" s="237"/>
      <c r="N95" s="237">
        <f t="shared" ref="N95:N118" si="18">SUMIF($X$6:$X$92,C95,$N$6:$N$92)</f>
        <v>0</v>
      </c>
      <c r="P95" s="237"/>
      <c r="Q95" s="237"/>
      <c r="R95" s="238"/>
      <c r="S95" s="238"/>
      <c r="T95" s="238"/>
      <c r="U95" s="238"/>
      <c r="V95" s="238"/>
      <c r="W95" s="238"/>
      <c r="X95" s="238"/>
    </row>
    <row r="96" spans="1:24" hidden="1">
      <c r="A96" s="238"/>
      <c r="B96" s="237"/>
      <c r="C96" s="237" t="str">
        <f t="shared" ref="C96:C118" si="19">LEFT(F96,3)</f>
        <v xml:space="preserve">2. </v>
      </c>
      <c r="D96" s="237"/>
      <c r="E96" s="237" t="str">
        <f t="shared" ref="E96:E118" si="20">LEFT(H96,3)</f>
        <v/>
      </c>
      <c r="F96" s="253" t="str">
        <f>CONCATENATE('4. Light Project Activities'!A19," ",'4. Light Project Activities'!B19)</f>
        <v>2. Communication</v>
      </c>
      <c r="H96" s="237"/>
      <c r="J96" s="237"/>
      <c r="L96" s="237"/>
      <c r="N96" s="237">
        <f t="shared" si="18"/>
        <v>0</v>
      </c>
      <c r="P96" s="237"/>
      <c r="Q96" s="237"/>
      <c r="R96" s="238"/>
      <c r="S96" s="238"/>
      <c r="T96" s="238"/>
      <c r="U96" s="238"/>
      <c r="V96" s="238"/>
      <c r="W96" s="238"/>
      <c r="X96" s="238"/>
    </row>
    <row r="97" spans="2:14" ht="25.5" hidden="1">
      <c r="B97" s="237"/>
      <c r="C97" s="237" t="str">
        <f t="shared" si="19"/>
        <v xml:space="preserve">3. </v>
      </c>
      <c r="D97" s="237"/>
      <c r="E97" s="237" t="str">
        <f t="shared" si="20"/>
        <v/>
      </c>
      <c r="F97" s="253" t="str">
        <f>CONCATENATE('4. Light Project Activities'!A20," ",'4. Light Project Activities'!B20)</f>
        <v>3. Cooperation activity 1</v>
      </c>
      <c r="H97" s="237"/>
      <c r="J97" s="237"/>
      <c r="L97" s="237"/>
      <c r="N97" s="237">
        <f t="shared" si="18"/>
        <v>0</v>
      </c>
    </row>
    <row r="98" spans="2:14" ht="25.5" hidden="1">
      <c r="B98" s="237"/>
      <c r="C98" s="237" t="str">
        <f t="shared" si="19"/>
        <v xml:space="preserve">4. </v>
      </c>
      <c r="D98" s="237"/>
      <c r="E98" s="237" t="str">
        <f t="shared" si="20"/>
        <v/>
      </c>
      <c r="F98" s="253" t="str">
        <f>CONCATENATE('4. Light Project Activities'!A21," ",'4. Light Project Activities'!B21)</f>
        <v>4. Cooperation activity 2</v>
      </c>
      <c r="H98" s="237"/>
      <c r="J98" s="237"/>
      <c r="L98" s="237"/>
      <c r="N98" s="237">
        <f t="shared" si="18"/>
        <v>0</v>
      </c>
    </row>
    <row r="99" spans="2:14" ht="25.5" hidden="1">
      <c r="B99" s="237"/>
      <c r="C99" s="237" t="str">
        <f t="shared" si="19"/>
        <v xml:space="preserve">5. </v>
      </c>
      <c r="D99" s="237"/>
      <c r="E99" s="237" t="str">
        <f t="shared" si="20"/>
        <v/>
      </c>
      <c r="F99" s="253" t="str">
        <f>CONCATENATE('4. Light Project Activities'!A22," ",'4. Light Project Activities'!B22)</f>
        <v>5. Cooperation activity 3</v>
      </c>
      <c r="H99" s="237"/>
      <c r="J99" s="237"/>
      <c r="L99" s="237"/>
      <c r="N99" s="237">
        <f t="shared" si="18"/>
        <v>0</v>
      </c>
    </row>
    <row r="100" spans="2:14" ht="25.5" hidden="1">
      <c r="B100" s="237"/>
      <c r="C100" s="237" t="str">
        <f t="shared" si="19"/>
        <v xml:space="preserve">6. </v>
      </c>
      <c r="D100" s="237"/>
      <c r="E100" s="237" t="str">
        <f t="shared" si="20"/>
        <v/>
      </c>
      <c r="F100" s="253" t="str">
        <f>CONCATENATE('4. Light Project Activities'!A23," ",'4. Light Project Activities'!B23)</f>
        <v>6. etc.</v>
      </c>
      <c r="H100" s="237"/>
      <c r="J100" s="237"/>
      <c r="L100" s="237"/>
      <c r="N100" s="237">
        <f t="shared" si="18"/>
        <v>0</v>
      </c>
    </row>
    <row r="101" spans="2:14" ht="25.5" hidden="1">
      <c r="B101" s="237"/>
      <c r="C101" s="237" t="str">
        <f t="shared" si="19"/>
        <v xml:space="preserve">7. </v>
      </c>
      <c r="D101" s="237"/>
      <c r="E101" s="237" t="str">
        <f t="shared" si="20"/>
        <v/>
      </c>
      <c r="F101" s="253" t="str">
        <f>CONCATENATE('4. Light Project Activities'!A24," ",'4. Light Project Activities'!B24)</f>
        <v xml:space="preserve">7. </v>
      </c>
      <c r="H101" s="237"/>
      <c r="J101" s="237"/>
      <c r="L101" s="237"/>
      <c r="N101" s="237">
        <f t="shared" si="18"/>
        <v>0</v>
      </c>
    </row>
    <row r="102" spans="2:14" ht="25.5" hidden="1">
      <c r="B102" s="237"/>
      <c r="C102" s="237" t="str">
        <f t="shared" si="19"/>
        <v xml:space="preserve">8. </v>
      </c>
      <c r="D102" s="237"/>
      <c r="E102" s="237" t="str">
        <f t="shared" si="20"/>
        <v/>
      </c>
      <c r="F102" s="253" t="str">
        <f>CONCATENATE('4. Light Project Activities'!A25," ",'4. Light Project Activities'!B25)</f>
        <v xml:space="preserve">8. </v>
      </c>
      <c r="H102" s="237"/>
      <c r="J102" s="237"/>
      <c r="L102" s="237"/>
      <c r="N102" s="237">
        <f t="shared" si="18"/>
        <v>0</v>
      </c>
    </row>
    <row r="103" spans="2:14" ht="25.5" hidden="1">
      <c r="B103" s="237"/>
      <c r="C103" s="237" t="str">
        <f t="shared" si="19"/>
        <v xml:space="preserve">9. </v>
      </c>
      <c r="D103" s="237"/>
      <c r="E103" s="237" t="str">
        <f t="shared" si="20"/>
        <v/>
      </c>
      <c r="F103" s="253" t="str">
        <f>CONCATENATE('4. Light Project Activities'!A26," ",'4. Light Project Activities'!B26)</f>
        <v xml:space="preserve">9. </v>
      </c>
      <c r="H103" s="237"/>
      <c r="J103" s="237"/>
      <c r="L103" s="237"/>
      <c r="N103" s="237">
        <f t="shared" si="18"/>
        <v>0</v>
      </c>
    </row>
    <row r="104" spans="2:14" ht="38.25" hidden="1">
      <c r="B104" s="237"/>
      <c r="C104" s="237" t="str">
        <f t="shared" si="19"/>
        <v>10.</v>
      </c>
      <c r="D104" s="237"/>
      <c r="E104" s="237" t="str">
        <f t="shared" si="20"/>
        <v/>
      </c>
      <c r="F104" s="253" t="str">
        <f>CONCATENATE('4. Light Project Activities'!A27," ",'4. Light Project Activities'!B27)</f>
        <v xml:space="preserve">10. </v>
      </c>
      <c r="H104" s="237"/>
      <c r="J104" s="237"/>
      <c r="L104" s="237"/>
      <c r="N104" s="237">
        <f t="shared" si="18"/>
        <v>0</v>
      </c>
    </row>
    <row r="105" spans="2:14" ht="38.25" hidden="1">
      <c r="B105" s="237"/>
      <c r="C105" s="237" t="str">
        <f t="shared" si="19"/>
        <v>11.</v>
      </c>
      <c r="D105" s="237"/>
      <c r="E105" s="237" t="str">
        <f t="shared" si="20"/>
        <v/>
      </c>
      <c r="F105" s="253" t="str">
        <f>CONCATENATE('4. Light Project Activities'!A28," ",'4. Light Project Activities'!B28)</f>
        <v xml:space="preserve">11. </v>
      </c>
      <c r="H105" s="237"/>
      <c r="J105" s="237"/>
      <c r="L105" s="237"/>
      <c r="N105" s="237">
        <f t="shared" si="18"/>
        <v>0</v>
      </c>
    </row>
    <row r="106" spans="2:14" ht="38.25" hidden="1">
      <c r="B106" s="237"/>
      <c r="C106" s="237" t="str">
        <f t="shared" si="19"/>
        <v>12.</v>
      </c>
      <c r="D106" s="237"/>
      <c r="E106" s="237" t="str">
        <f t="shared" si="20"/>
        <v/>
      </c>
      <c r="F106" s="253" t="str">
        <f>CONCATENATE('4. Light Project Activities'!A29," ",'4. Light Project Activities'!B29)</f>
        <v xml:space="preserve">12. </v>
      </c>
      <c r="H106" s="237"/>
      <c r="J106" s="237"/>
      <c r="L106" s="237"/>
      <c r="N106" s="237">
        <f t="shared" si="18"/>
        <v>0</v>
      </c>
    </row>
    <row r="107" spans="2:14" hidden="1">
      <c r="B107" s="254"/>
      <c r="C107" s="254" t="str">
        <f t="shared" si="19"/>
        <v/>
      </c>
      <c r="D107" s="254"/>
      <c r="E107" s="254" t="str">
        <f t="shared" si="20"/>
        <v/>
      </c>
      <c r="F107" s="254"/>
      <c r="H107" s="237"/>
      <c r="J107" s="237"/>
      <c r="L107" s="237"/>
      <c r="N107" s="237">
        <f t="shared" si="18"/>
        <v>0</v>
      </c>
    </row>
    <row r="108" spans="2:14" hidden="1">
      <c r="B108" s="254"/>
      <c r="C108" s="254" t="str">
        <f t="shared" si="19"/>
        <v/>
      </c>
      <c r="D108" s="254"/>
      <c r="E108" s="254" t="str">
        <f t="shared" si="20"/>
        <v/>
      </c>
      <c r="F108" s="254"/>
      <c r="H108" s="237"/>
      <c r="J108" s="237"/>
      <c r="L108" s="237"/>
      <c r="N108" s="237">
        <f t="shared" si="18"/>
        <v>0</v>
      </c>
    </row>
    <row r="109" spans="2:14" hidden="1">
      <c r="B109" s="254"/>
      <c r="C109" s="254" t="str">
        <f t="shared" si="19"/>
        <v/>
      </c>
      <c r="D109" s="254"/>
      <c r="E109" s="254" t="str">
        <f t="shared" si="20"/>
        <v/>
      </c>
      <c r="F109" s="254"/>
      <c r="H109" s="237"/>
      <c r="J109" s="237"/>
      <c r="L109" s="237"/>
      <c r="N109" s="237">
        <f t="shared" si="18"/>
        <v>0</v>
      </c>
    </row>
    <row r="110" spans="2:14" hidden="1">
      <c r="B110" s="254"/>
      <c r="C110" s="254" t="str">
        <f t="shared" si="19"/>
        <v/>
      </c>
      <c r="D110" s="254"/>
      <c r="E110" s="254" t="str">
        <f t="shared" si="20"/>
        <v/>
      </c>
      <c r="F110" s="254"/>
      <c r="H110" s="237"/>
      <c r="J110" s="237"/>
      <c r="L110" s="237"/>
      <c r="N110" s="237">
        <f t="shared" si="18"/>
        <v>0</v>
      </c>
    </row>
    <row r="111" spans="2:14" hidden="1">
      <c r="B111" s="254"/>
      <c r="C111" s="254" t="str">
        <f t="shared" si="19"/>
        <v/>
      </c>
      <c r="D111" s="254"/>
      <c r="E111" s="254" t="str">
        <f t="shared" si="20"/>
        <v/>
      </c>
      <c r="F111" s="254"/>
      <c r="H111" s="237"/>
      <c r="J111" s="237"/>
      <c r="L111" s="237"/>
      <c r="N111" s="237">
        <f t="shared" si="18"/>
        <v>0</v>
      </c>
    </row>
    <row r="112" spans="2:14" hidden="1">
      <c r="B112" s="254"/>
      <c r="C112" s="254" t="str">
        <f t="shared" si="19"/>
        <v/>
      </c>
      <c r="D112" s="254"/>
      <c r="E112" s="254" t="str">
        <f t="shared" si="20"/>
        <v/>
      </c>
      <c r="F112" s="254"/>
      <c r="H112" s="237"/>
      <c r="J112" s="237"/>
      <c r="L112" s="237"/>
      <c r="N112" s="237">
        <f t="shared" si="18"/>
        <v>0</v>
      </c>
    </row>
    <row r="113" spans="2:14" hidden="1">
      <c r="B113" s="254"/>
      <c r="C113" s="254" t="str">
        <f t="shared" si="19"/>
        <v/>
      </c>
      <c r="D113" s="254"/>
      <c r="E113" s="254" t="str">
        <f t="shared" si="20"/>
        <v/>
      </c>
      <c r="F113" s="254"/>
      <c r="H113" s="237"/>
      <c r="J113" s="237"/>
      <c r="L113" s="237"/>
      <c r="N113" s="237">
        <f t="shared" si="18"/>
        <v>0</v>
      </c>
    </row>
    <row r="114" spans="2:14" hidden="1">
      <c r="B114" s="254"/>
      <c r="C114" s="254" t="str">
        <f t="shared" si="19"/>
        <v/>
      </c>
      <c r="D114" s="254"/>
      <c r="E114" s="254" t="str">
        <f t="shared" si="20"/>
        <v/>
      </c>
      <c r="F114" s="254"/>
      <c r="H114" s="237"/>
      <c r="J114" s="237"/>
      <c r="L114" s="237"/>
      <c r="N114" s="237">
        <f t="shared" si="18"/>
        <v>0</v>
      </c>
    </row>
    <row r="115" spans="2:14" hidden="1">
      <c r="B115" s="254"/>
      <c r="C115" s="254" t="str">
        <f t="shared" si="19"/>
        <v/>
      </c>
      <c r="D115" s="254"/>
      <c r="E115" s="254" t="str">
        <f t="shared" si="20"/>
        <v/>
      </c>
      <c r="F115" s="254"/>
      <c r="H115" s="237"/>
      <c r="J115" s="237"/>
      <c r="L115" s="237"/>
      <c r="N115" s="237">
        <f t="shared" si="18"/>
        <v>0</v>
      </c>
    </row>
    <row r="116" spans="2:14" hidden="1">
      <c r="B116" s="254"/>
      <c r="C116" s="254" t="str">
        <f t="shared" si="19"/>
        <v/>
      </c>
      <c r="D116" s="254"/>
      <c r="E116" s="254" t="str">
        <f t="shared" si="20"/>
        <v/>
      </c>
      <c r="F116" s="254"/>
      <c r="H116" s="237"/>
      <c r="J116" s="237"/>
      <c r="L116" s="237"/>
      <c r="N116" s="237">
        <f t="shared" si="18"/>
        <v>0</v>
      </c>
    </row>
    <row r="117" spans="2:14" hidden="1">
      <c r="B117" s="254"/>
      <c r="C117" s="254" t="str">
        <f t="shared" si="19"/>
        <v/>
      </c>
      <c r="D117" s="254"/>
      <c r="E117" s="254" t="str">
        <f t="shared" si="20"/>
        <v/>
      </c>
      <c r="F117" s="254"/>
      <c r="H117" s="237"/>
      <c r="J117" s="237"/>
      <c r="L117" s="237"/>
      <c r="N117" s="237">
        <f t="shared" si="18"/>
        <v>0</v>
      </c>
    </row>
    <row r="118" spans="2:14" hidden="1">
      <c r="B118" s="254"/>
      <c r="C118" s="254" t="str">
        <f t="shared" si="19"/>
        <v/>
      </c>
      <c r="D118" s="254"/>
      <c r="E118" s="254" t="str">
        <f t="shared" si="20"/>
        <v/>
      </c>
      <c r="F118" s="254"/>
      <c r="H118" s="237"/>
      <c r="J118" s="237"/>
      <c r="L118" s="237"/>
      <c r="N118" s="237">
        <f t="shared" si="18"/>
        <v>0</v>
      </c>
    </row>
    <row r="119" spans="2:14" hidden="1">
      <c r="B119" s="237"/>
      <c r="C119" s="237"/>
      <c r="D119" s="237"/>
      <c r="E119" s="237"/>
      <c r="F119" s="255"/>
      <c r="H119" s="237"/>
      <c r="J119" s="237"/>
      <c r="L119" s="237"/>
      <c r="N119" s="237"/>
    </row>
    <row r="120" spans="2:14">
      <c r="B120" s="237"/>
      <c r="C120" s="237"/>
      <c r="D120" s="237"/>
      <c r="E120" s="237"/>
      <c r="F120" s="237"/>
      <c r="H120" s="237"/>
      <c r="J120" s="237"/>
      <c r="L120" s="237"/>
      <c r="N120" s="237"/>
    </row>
    <row r="121" spans="2:14">
      <c r="B121" s="237"/>
      <c r="C121" s="237"/>
      <c r="D121" s="237"/>
      <c r="E121" s="237"/>
      <c r="F121" s="237"/>
      <c r="H121" s="237"/>
      <c r="J121" s="237"/>
      <c r="L121" s="237"/>
      <c r="N121" s="237"/>
    </row>
    <row r="122" spans="2:14">
      <c r="B122" s="237"/>
      <c r="C122" s="237"/>
      <c r="D122" s="237"/>
      <c r="E122" s="237"/>
      <c r="F122" s="237"/>
      <c r="H122" s="237"/>
      <c r="J122" s="237"/>
      <c r="L122" s="237"/>
      <c r="N122" s="237"/>
    </row>
    <row r="123" spans="2:14">
      <c r="B123" s="237"/>
      <c r="C123" s="237"/>
      <c r="D123" s="237"/>
      <c r="E123" s="237"/>
      <c r="F123" s="237"/>
      <c r="H123" s="237"/>
      <c r="J123" s="237"/>
      <c r="L123" s="237"/>
      <c r="N123" s="237"/>
    </row>
    <row r="124" spans="2:14">
      <c r="B124" s="237"/>
      <c r="C124" s="237"/>
      <c r="D124" s="237"/>
      <c r="E124" s="237"/>
      <c r="F124" s="237"/>
      <c r="H124" s="237"/>
      <c r="J124" s="237"/>
      <c r="L124" s="237"/>
      <c r="N124" s="237"/>
    </row>
    <row r="126" spans="2:14" hidden="1">
      <c r="B126" s="237"/>
      <c r="D126" s="237"/>
      <c r="F126" s="237"/>
      <c r="H126" s="237"/>
      <c r="J126" s="237"/>
      <c r="L126" s="237"/>
      <c r="N126" s="237"/>
    </row>
    <row r="127" spans="2:14" hidden="1">
      <c r="B127" s="237"/>
      <c r="D127" s="237"/>
      <c r="F127" s="237"/>
      <c r="H127" s="237"/>
      <c r="J127" s="237"/>
      <c r="L127" s="237"/>
      <c r="N127" s="237"/>
    </row>
    <row r="128" spans="2:14" ht="38.25" hidden="1">
      <c r="B128" s="237"/>
      <c r="D128" s="233" t="s">
        <v>264</v>
      </c>
      <c r="E128" s="237"/>
      <c r="F128" s="237"/>
      <c r="H128" s="237"/>
      <c r="J128" s="237"/>
      <c r="L128" s="237"/>
      <c r="N128" s="237"/>
    </row>
    <row r="129" spans="4:5" ht="51" hidden="1">
      <c r="D129" s="233" t="s">
        <v>265</v>
      </c>
      <c r="E129" s="237"/>
    </row>
    <row r="130" spans="4:5" hidden="1">
      <c r="D130" s="233"/>
      <c r="E130" s="237"/>
    </row>
    <row r="131" spans="4:5" hidden="1">
      <c r="D131" s="237"/>
    </row>
    <row r="132" spans="4:5" hidden="1">
      <c r="D132" s="237"/>
    </row>
  </sheetData>
  <sheetProtection selectLockedCells="1"/>
  <protectedRanges>
    <protectedRange sqref="A4 A57 A12 A78:A79 A32" name="XI_XIV Előkészítő_1"/>
    <protectedRange sqref="M58 M80 B13:E31 M10 M13:M16 M60:M77 B10:E10 H18:N27 M28:M31 M33 M35:M56 B58:E77 M82:M93 M6:M8 B33:E56 B5:E8 B80:E93" name="XI_XIV Előkészítő_2_1"/>
    <protectedRange sqref="M11 B11:E11" name="XI_XIV Előkészítő_2_3"/>
    <protectedRange sqref="M5" name="XI_XIV Előkészítő_2_5"/>
    <protectedRange sqref="M9 B9:E9" name="XI_XIV Előkészítő_2_1_2_2"/>
  </protectedRanges>
  <mergeCells count="23">
    <mergeCell ref="A1:B1"/>
    <mergeCell ref="F3:J3"/>
    <mergeCell ref="F5:J5"/>
    <mergeCell ref="F7:J7"/>
    <mergeCell ref="D1:P1"/>
    <mergeCell ref="F9:J9"/>
    <mergeCell ref="H25:N25"/>
    <mergeCell ref="F11:J11"/>
    <mergeCell ref="B13:N13"/>
    <mergeCell ref="B15:N15"/>
    <mergeCell ref="H17:N17"/>
    <mergeCell ref="H18:N18"/>
    <mergeCell ref="H19:N19"/>
    <mergeCell ref="H20:N20"/>
    <mergeCell ref="H21:N21"/>
    <mergeCell ref="H22:N22"/>
    <mergeCell ref="H23:N23"/>
    <mergeCell ref="H24:N24"/>
    <mergeCell ref="H26:N26"/>
    <mergeCell ref="H27:N27"/>
    <mergeCell ref="F31:J31"/>
    <mergeCell ref="F56:J56"/>
    <mergeCell ref="F77:J77"/>
  </mergeCells>
  <conditionalFormatting sqref="B13 D13">
    <cfRule type="cellIs" dxfId="38" priority="7" stopIfTrue="1" operator="equal">
      <formula>$T13</formula>
    </cfRule>
  </conditionalFormatting>
  <conditionalFormatting sqref="F3:J3">
    <cfRule type="cellIs" dxfId="37" priority="6" stopIfTrue="1" operator="equal">
      <formula>Q$3</formula>
    </cfRule>
  </conditionalFormatting>
  <conditionalFormatting sqref="F7:J7">
    <cfRule type="cellIs" dxfId="36" priority="1" stopIfTrue="1" operator="equal">
      <formula>$S7</formula>
    </cfRule>
  </conditionalFormatting>
  <conditionalFormatting sqref="F31:J31">
    <cfRule type="cellIs" dxfId="35" priority="4" stopIfTrue="1" operator="equal">
      <formula>$S31</formula>
    </cfRule>
  </conditionalFormatting>
  <conditionalFormatting sqref="F56:J56">
    <cfRule type="cellIs" dxfId="34" priority="3" stopIfTrue="1" operator="equal">
      <formula>$S56</formula>
    </cfRule>
  </conditionalFormatting>
  <conditionalFormatting sqref="F77:J77">
    <cfRule type="cellIs" dxfId="33" priority="2" stopIfTrue="1" operator="equal">
      <formula>$S77</formula>
    </cfRule>
  </conditionalFormatting>
  <dataValidations count="3">
    <dataValidation type="list" allowBlank="1" showInputMessage="1" showErrorMessage="1" sqref="F82:F91 F60:F74 F35:F54 F18:F27" xr:uid="{03C30F49-C5E0-4EF5-81F0-92CA92628CAA}">
      <formula1>$F$95:$F$106</formula1>
    </dataValidation>
    <dataValidation type="decimal" allowBlank="1" showInputMessage="1" showErrorMessage="1" sqref="H80 N80 F80 L80 N92:N93 F92:F93 H92:H93 L92:L93 J92:J93 J80 P81:P91 J33 L33 F33 N33 H33 P17:P27 J14 J16 J28:J30 L28:L30 H28:H30 F28:F30 N28:N30 N14 L16 F16 N16 H16 H14 F14 N75:N76 F10 J10 L10 H10 F6 J6 L6 H6 N6 P59:P74 J58 J75:J76 L75:L76 H75:H76 F75:F76 L58 F58 N58 H58 N10 L14 P34:P54 L55 H55 N55 F55 J55 N8 F8 J8 L8 H8" xr:uid="{B00A6C83-EEC4-4DAD-8A5D-74E127D04BD5}">
      <formula1>0</formula1>
      <formula2>99999999.99</formula2>
    </dataValidation>
    <dataValidation type="decimal" operator="greaterThanOrEqual" allowBlank="1" showInputMessage="1" showErrorMessage="1" sqref="J82:J91 J60:J74 L60:L74 L82:L91 L35:L54 J35:J54" xr:uid="{5F620FA6-A2FD-463C-B66E-CBEFECFFBA23}">
      <formula1>0</formula1>
    </dataValidation>
  </dataValidations>
  <pageMargins left="0.6692913385826772" right="0.15748031496062992" top="0.31496062992125984" bottom="0.31496062992125984" header="0.15748031496062992" footer="0.11811023622047245"/>
  <pageSetup scale="67" fitToHeight="12" orientation="portrait" r:id="rId1"/>
  <headerFooter alignWithMargins="0">
    <oddFooter xml:space="preserve">&amp;C&amp;"Arial,Italic"&amp;A&amp;R&amp;"Arial,Italic"Page &amp;P of &amp;N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FD9D8-481C-4175-A809-B144721ECEC7}">
  <sheetPr>
    <pageSetUpPr fitToPage="1"/>
  </sheetPr>
  <dimension ref="A1:AE88"/>
  <sheetViews>
    <sheetView zoomScaleNormal="100" workbookViewId="0">
      <selection activeCell="N4" sqref="N4"/>
    </sheetView>
  </sheetViews>
  <sheetFormatPr defaultRowHeight="12.75"/>
  <cols>
    <col min="1" max="1" width="2.85546875" style="238" customWidth="1"/>
    <col min="2" max="2" width="45.7109375" style="237" customWidth="1"/>
    <col min="3" max="3" width="0.5703125" style="41" customWidth="1"/>
    <col min="4" max="4" width="45.7109375" style="237" customWidth="1"/>
    <col min="5" max="5" width="0.5703125" style="41" customWidth="1"/>
    <col min="6" max="6" width="30.7109375" style="237" customWidth="1"/>
    <col min="7" max="7" width="0.5703125" style="41" customWidth="1"/>
    <col min="8" max="8" width="16.5703125" style="237" customWidth="1"/>
    <col min="9" max="9" width="0.5703125" style="41" customWidth="1"/>
    <col min="10" max="10" width="10.7109375" style="237" customWidth="1"/>
    <col min="11" max="11" width="0.5703125" style="41" customWidth="1"/>
    <col min="12" max="12" width="15" style="237" customWidth="1"/>
    <col min="13" max="13" width="0.5703125" style="41" customWidth="1"/>
    <col min="14" max="14" width="13.7109375" style="237" customWidth="1"/>
    <col min="15" max="15" width="0.5703125" style="41" customWidth="1"/>
    <col min="16" max="16" width="9" style="237" customWidth="1"/>
    <col min="17" max="17" width="34.28515625" style="237" hidden="1" customWidth="1"/>
    <col min="18" max="18" width="9.140625" style="238" hidden="1" customWidth="1"/>
    <col min="19" max="19" width="15.5703125" style="238" hidden="1" customWidth="1"/>
    <col min="20" max="24" width="9.140625" style="238" hidden="1" customWidth="1"/>
    <col min="25" max="16384" width="9.140625" style="238"/>
  </cols>
  <sheetData>
    <row r="1" spans="1:31" ht="22.5" customHeight="1">
      <c r="A1" s="398" t="s">
        <v>228</v>
      </c>
      <c r="B1" s="399"/>
      <c r="C1" s="116"/>
      <c r="D1" s="406" t="str">
        <f>CONCATENATE("Light Partner 5 R&amp;D - ",'2. Light Partner 3 data - R&amp;D'!C5)</f>
        <v xml:space="preserve">Light Partner 5 R&amp;D - </v>
      </c>
      <c r="E1" s="406"/>
      <c r="F1" s="406"/>
      <c r="G1" s="406"/>
      <c r="H1" s="406"/>
      <c r="I1" s="406"/>
      <c r="J1" s="406"/>
      <c r="K1" s="406"/>
      <c r="L1" s="406"/>
      <c r="M1" s="406"/>
      <c r="N1" s="406"/>
      <c r="O1" s="406"/>
      <c r="P1" s="406"/>
      <c r="T1" s="238" t="s">
        <v>229</v>
      </c>
      <c r="U1" s="238" t="s">
        <v>229</v>
      </c>
      <c r="V1" s="238" t="s">
        <v>229</v>
      </c>
    </row>
    <row r="2" spans="1:31">
      <c r="C2" s="237"/>
      <c r="E2" s="237"/>
      <c r="G2" s="237"/>
      <c r="I2" s="237"/>
      <c r="K2" s="237"/>
      <c r="M2" s="237"/>
      <c r="O2" s="237"/>
      <c r="R2" s="237"/>
      <c r="S2" s="237"/>
      <c r="T2" s="237"/>
      <c r="U2" s="237"/>
      <c r="V2" s="237"/>
      <c r="W2" s="237"/>
      <c r="X2" s="237"/>
      <c r="Y2" s="237"/>
      <c r="Z2" s="237"/>
      <c r="AA2" s="237"/>
      <c r="AB2" s="237"/>
      <c r="AC2" s="237"/>
      <c r="AD2" s="237"/>
      <c r="AE2" s="237"/>
    </row>
    <row r="3" spans="1:31" ht="28.5" customHeight="1">
      <c r="A3" s="122" t="s">
        <v>230</v>
      </c>
      <c r="B3" s="130" t="s">
        <v>231</v>
      </c>
      <c r="C3" s="123"/>
      <c r="D3" s="130"/>
      <c r="E3" s="123"/>
      <c r="F3" s="400" t="s">
        <v>232</v>
      </c>
      <c r="G3" s="401"/>
      <c r="H3" s="401"/>
      <c r="I3" s="401"/>
      <c r="J3" s="402"/>
      <c r="K3" s="123"/>
      <c r="L3" s="130" t="s">
        <v>233</v>
      </c>
      <c r="M3" s="124"/>
      <c r="N3" s="126">
        <f>N5+N29</f>
        <v>0</v>
      </c>
      <c r="O3" s="125"/>
      <c r="P3" s="131">
        <f>IF(N$3=0,0%,N3/N$3)</f>
        <v>0</v>
      </c>
      <c r="Q3" s="237" t="e">
        <f>IF(#REF!&gt;0,F3,0)</f>
        <v>#REF!</v>
      </c>
      <c r="R3" s="239"/>
      <c r="S3" s="239" t="e">
        <f>IF(AND(#REF!=R3,#REF!=R3,#REF!=R3,#REF!=R3)," ",F3)</f>
        <v>#REF!</v>
      </c>
    </row>
    <row r="4" spans="1:31" s="45" customFormat="1" ht="3" customHeight="1">
      <c r="B4" s="50"/>
      <c r="C4" s="50"/>
      <c r="D4" s="234"/>
      <c r="E4" s="234"/>
      <c r="F4" s="234"/>
      <c r="G4" s="234"/>
      <c r="H4" s="234"/>
      <c r="I4" s="234"/>
      <c r="J4" s="234"/>
      <c r="K4" s="41"/>
      <c r="L4" s="41"/>
      <c r="M4" s="50"/>
      <c r="N4" s="123"/>
      <c r="O4" s="41"/>
      <c r="P4" s="41"/>
      <c r="Q4" s="41"/>
    </row>
    <row r="5" spans="1:31" ht="27" customHeight="1">
      <c r="A5" s="108">
        <v>1</v>
      </c>
      <c r="B5" s="109" t="s">
        <v>236</v>
      </c>
      <c r="C5" s="110"/>
      <c r="D5" s="109"/>
      <c r="E5" s="110"/>
      <c r="F5" s="395" t="s">
        <v>248</v>
      </c>
      <c r="G5" s="412"/>
      <c r="H5" s="412"/>
      <c r="I5" s="412"/>
      <c r="J5" s="413"/>
      <c r="K5" s="111"/>
      <c r="L5" s="112" t="s">
        <v>233</v>
      </c>
      <c r="M5" s="110"/>
      <c r="N5" s="113">
        <f>SUM(N11:N25)</f>
        <v>0</v>
      </c>
      <c r="O5" s="111"/>
      <c r="P5" s="114">
        <f>IF(N5=0,0%,N5/N$3)</f>
        <v>0</v>
      </c>
      <c r="Q5" s="242"/>
      <c r="R5" s="243"/>
      <c r="S5" s="238" t="e">
        <f>IF(AND(T27=#REF!,#REF!&gt;#REF!),F5,0)</f>
        <v>#REF!</v>
      </c>
      <c r="T5" s="238" t="e">
        <f>IF(AND(T27=#REF!,#REF!&gt;#REF!),F5,0)</f>
        <v>#REF!</v>
      </c>
      <c r="U5" s="238" t="e">
        <f>IF('[1]7. Light Project budget summary'!#REF!&gt;0,('[1]7. Light Project budget summary'!#REF!+'[1]7. Light Project budget summary'!#REF!)/'[1]7. Light Project budget summary'!#REF!,0)</f>
        <v>#REF!</v>
      </c>
      <c r="V5" s="239" t="s">
        <v>254</v>
      </c>
      <c r="W5" s="244" t="s">
        <v>255</v>
      </c>
      <c r="X5" s="245">
        <v>0.7</v>
      </c>
    </row>
    <row r="6" spans="1:31" s="45" customFormat="1" ht="7.5" customHeight="1">
      <c r="B6" s="50"/>
      <c r="C6" s="50"/>
      <c r="D6" s="50"/>
      <c r="E6" s="50"/>
      <c r="F6" s="41"/>
      <c r="G6" s="41"/>
      <c r="H6" s="41"/>
      <c r="I6" s="41"/>
      <c r="J6" s="41"/>
      <c r="K6" s="41"/>
      <c r="L6" s="41"/>
      <c r="M6" s="50"/>
      <c r="N6" s="41"/>
      <c r="O6" s="41"/>
      <c r="P6" s="41"/>
      <c r="Q6" s="41"/>
      <c r="X6" s="238"/>
    </row>
    <row r="7" spans="1:31">
      <c r="B7" s="240"/>
      <c r="C7" s="50"/>
      <c r="D7" s="240"/>
      <c r="E7" s="50"/>
      <c r="F7" s="241"/>
      <c r="H7" s="241"/>
      <c r="J7" s="241"/>
      <c r="L7" s="241"/>
      <c r="M7" s="50"/>
      <c r="N7" s="241"/>
      <c r="P7" s="242"/>
      <c r="T7" s="246" t="e">
        <f>LEFT('[1]1. General Data'!#REF!,5)</f>
        <v>#REF!</v>
      </c>
      <c r="U7" s="239" t="e">
        <f>IF('[1]7. Light Project budget summary'!#REF!&gt;0,'[1]7. Light Project budget summary'!#REF!/'[1]7. Light Project budget summary'!#REF!,0)</f>
        <v>#REF!</v>
      </c>
      <c r="V7" s="239" t="s">
        <v>257</v>
      </c>
      <c r="W7" s="244" t="s">
        <v>258</v>
      </c>
      <c r="X7" s="245">
        <v>0.5</v>
      </c>
    </row>
    <row r="8" spans="1:31" ht="50.25" customHeight="1">
      <c r="B8" s="407"/>
      <c r="C8" s="414"/>
      <c r="D8" s="414"/>
      <c r="E8" s="414"/>
      <c r="F8" s="414"/>
      <c r="G8" s="414"/>
      <c r="H8" s="414"/>
      <c r="I8" s="414"/>
      <c r="J8" s="414"/>
      <c r="K8" s="414"/>
      <c r="L8" s="414"/>
      <c r="M8" s="414"/>
      <c r="N8" s="415"/>
      <c r="O8" s="41" t="s">
        <v>242</v>
      </c>
      <c r="P8" s="242"/>
    </row>
    <row r="9" spans="1:31" ht="3.75" customHeight="1">
      <c r="B9" s="240"/>
      <c r="C9" s="50"/>
      <c r="D9" s="240"/>
      <c r="E9" s="50"/>
      <c r="F9" s="241"/>
      <c r="H9" s="241"/>
      <c r="J9" s="241"/>
      <c r="L9" s="241"/>
      <c r="M9" s="50"/>
      <c r="N9" s="241"/>
      <c r="P9" s="242"/>
    </row>
    <row r="10" spans="1:31" ht="38.25">
      <c r="B10" s="106" t="s">
        <v>256</v>
      </c>
      <c r="C10" s="50"/>
      <c r="D10" s="106" t="s">
        <v>244</v>
      </c>
      <c r="E10" s="50"/>
      <c r="F10" s="106" t="s">
        <v>245</v>
      </c>
      <c r="H10" s="106" t="s">
        <v>249</v>
      </c>
      <c r="J10" s="106" t="s">
        <v>250</v>
      </c>
      <c r="L10" s="106" t="s">
        <v>251</v>
      </c>
      <c r="M10" s="107"/>
      <c r="N10" s="56" t="s">
        <v>252</v>
      </c>
      <c r="P10" s="241"/>
      <c r="T10" s="115" t="e">
        <f>IF(AND(T11="NOT",T12="NOT",T13="NOT",T14="NOT",T15="NOT",T16="NOT",T17="NOT",T18="NOT",T19="NOT",T25="NOT",#REF!="NOT"),"NOT",#REF!)</f>
        <v>#REF!</v>
      </c>
      <c r="U10" s="115" t="e">
        <f>IF(AND(U11="NOT",U12="NOT",U13="NOT",U14="NOT",U15="NOT",U16="NOT",U17="NOT",U18="NOT",U19="NOT",U25="NOT",#REF!="NOT"),"NOT",#REF!)</f>
        <v>#REF!</v>
      </c>
      <c r="V10" s="115" t="e">
        <f>IF(AND(V11="NOT",V12="NOT",V13="NOT",V14="NOT",V15="NOT",V16="NOT",V17="NOT",V18="NOT",V19="NOT",V25="NOT",#REF!="NOT"),"NOT",#REF!)</f>
        <v>#REF!</v>
      </c>
    </row>
    <row r="11" spans="1:31">
      <c r="B11" s="235"/>
      <c r="C11" s="50"/>
      <c r="D11" s="235"/>
      <c r="E11" s="50"/>
      <c r="F11" s="117"/>
      <c r="G11" s="105"/>
      <c r="H11" s="118"/>
      <c r="I11" s="105"/>
      <c r="J11" s="119"/>
      <c r="K11" s="105"/>
      <c r="L11" s="119"/>
      <c r="M11" s="50"/>
      <c r="N11" s="70">
        <f t="shared" ref="N11:N25" si="0">TRUNC(J11*L11,2)</f>
        <v>0</v>
      </c>
      <c r="P11" s="241"/>
      <c r="T11" s="238" t="str">
        <f t="shared" ref="T11:T19" si="1">IF(AND(($N11&gt;0),ISBLANK(B11)),B11,"NOT")</f>
        <v>NOT</v>
      </c>
      <c r="U11" s="238" t="str">
        <f t="shared" ref="U11:U19" si="2">IF(AND(($N11&gt;0),ISBLANK(F11)),F11,"NOT")</f>
        <v>NOT</v>
      </c>
      <c r="V11" s="238" t="str">
        <f t="shared" ref="V11:V19" si="3">IF(AND(($N11&gt;0),ISBLANK(H11)),H11,"NOT")</f>
        <v>NOT</v>
      </c>
      <c r="X11" s="238" t="str">
        <f t="shared" ref="X11:X19" si="4">LEFT(F11,3)</f>
        <v/>
      </c>
    </row>
    <row r="12" spans="1:31">
      <c r="B12" s="235"/>
      <c r="C12" s="50"/>
      <c r="D12" s="235"/>
      <c r="E12" s="50"/>
      <c r="F12" s="117"/>
      <c r="G12" s="105"/>
      <c r="H12" s="118"/>
      <c r="I12" s="105"/>
      <c r="J12" s="119"/>
      <c r="K12" s="105"/>
      <c r="L12" s="119"/>
      <c r="M12" s="50"/>
      <c r="N12" s="70">
        <f t="shared" si="0"/>
        <v>0</v>
      </c>
      <c r="P12" s="241"/>
      <c r="T12" s="238" t="str">
        <f t="shared" si="1"/>
        <v>NOT</v>
      </c>
      <c r="U12" s="238" t="str">
        <f t="shared" si="2"/>
        <v>NOT</v>
      </c>
      <c r="V12" s="238" t="str">
        <f t="shared" si="3"/>
        <v>NOT</v>
      </c>
      <c r="X12" s="238" t="str">
        <f t="shared" si="4"/>
        <v/>
      </c>
    </row>
    <row r="13" spans="1:31">
      <c r="B13" s="235"/>
      <c r="C13" s="50"/>
      <c r="D13" s="235"/>
      <c r="E13" s="50"/>
      <c r="F13" s="117"/>
      <c r="G13" s="105"/>
      <c r="H13" s="118"/>
      <c r="I13" s="105"/>
      <c r="J13" s="119"/>
      <c r="K13" s="105"/>
      <c r="L13" s="119"/>
      <c r="M13" s="50"/>
      <c r="N13" s="70">
        <f t="shared" si="0"/>
        <v>0</v>
      </c>
      <c r="P13" s="241"/>
      <c r="T13" s="238" t="str">
        <f t="shared" si="1"/>
        <v>NOT</v>
      </c>
      <c r="U13" s="238" t="str">
        <f t="shared" si="2"/>
        <v>NOT</v>
      </c>
      <c r="V13" s="238" t="str">
        <f t="shared" si="3"/>
        <v>NOT</v>
      </c>
      <c r="X13" s="238" t="str">
        <f t="shared" si="4"/>
        <v/>
      </c>
    </row>
    <row r="14" spans="1:31">
      <c r="B14" s="235"/>
      <c r="C14" s="50"/>
      <c r="D14" s="235"/>
      <c r="E14" s="50"/>
      <c r="F14" s="117"/>
      <c r="G14" s="105"/>
      <c r="H14" s="118"/>
      <c r="I14" s="105"/>
      <c r="J14" s="119"/>
      <c r="K14" s="105"/>
      <c r="L14" s="119"/>
      <c r="M14" s="50"/>
      <c r="N14" s="70">
        <f t="shared" si="0"/>
        <v>0</v>
      </c>
      <c r="P14" s="241"/>
      <c r="T14" s="238" t="str">
        <f t="shared" si="1"/>
        <v>NOT</v>
      </c>
      <c r="U14" s="238" t="str">
        <f t="shared" si="2"/>
        <v>NOT</v>
      </c>
      <c r="V14" s="238" t="str">
        <f t="shared" si="3"/>
        <v>NOT</v>
      </c>
      <c r="X14" s="238" t="str">
        <f t="shared" si="4"/>
        <v/>
      </c>
    </row>
    <row r="15" spans="1:31">
      <c r="B15" s="235"/>
      <c r="C15" s="50"/>
      <c r="D15" s="235"/>
      <c r="E15" s="50"/>
      <c r="F15" s="117"/>
      <c r="G15" s="105"/>
      <c r="H15" s="118"/>
      <c r="I15" s="105"/>
      <c r="J15" s="119"/>
      <c r="K15" s="105"/>
      <c r="L15" s="119"/>
      <c r="M15" s="50"/>
      <c r="N15" s="70">
        <f t="shared" si="0"/>
        <v>0</v>
      </c>
      <c r="P15" s="241"/>
      <c r="T15" s="238" t="str">
        <f t="shared" si="1"/>
        <v>NOT</v>
      </c>
      <c r="U15" s="238" t="str">
        <f t="shared" si="2"/>
        <v>NOT</v>
      </c>
      <c r="V15" s="238" t="str">
        <f t="shared" si="3"/>
        <v>NOT</v>
      </c>
      <c r="X15" s="238" t="str">
        <f t="shared" si="4"/>
        <v/>
      </c>
    </row>
    <row r="16" spans="1:31">
      <c r="B16" s="235"/>
      <c r="C16" s="50"/>
      <c r="D16" s="235"/>
      <c r="E16" s="50"/>
      <c r="F16" s="117"/>
      <c r="G16" s="105"/>
      <c r="H16" s="118"/>
      <c r="I16" s="105"/>
      <c r="J16" s="119"/>
      <c r="K16" s="105"/>
      <c r="L16" s="119"/>
      <c r="M16" s="50"/>
      <c r="N16" s="70">
        <f t="shared" si="0"/>
        <v>0</v>
      </c>
      <c r="P16" s="241"/>
      <c r="T16" s="238" t="str">
        <f t="shared" si="1"/>
        <v>NOT</v>
      </c>
      <c r="U16" s="238" t="str">
        <f t="shared" si="2"/>
        <v>NOT</v>
      </c>
      <c r="V16" s="238" t="str">
        <f t="shared" si="3"/>
        <v>NOT</v>
      </c>
      <c r="X16" s="238" t="str">
        <f t="shared" si="4"/>
        <v/>
      </c>
    </row>
    <row r="17" spans="1:24">
      <c r="B17" s="235"/>
      <c r="C17" s="50"/>
      <c r="D17" s="235"/>
      <c r="E17" s="50"/>
      <c r="F17" s="117"/>
      <c r="G17" s="105"/>
      <c r="H17" s="118"/>
      <c r="I17" s="105"/>
      <c r="J17" s="119"/>
      <c r="K17" s="105"/>
      <c r="L17" s="119"/>
      <c r="M17" s="50"/>
      <c r="N17" s="70">
        <f t="shared" si="0"/>
        <v>0</v>
      </c>
      <c r="P17" s="241"/>
      <c r="T17" s="238" t="str">
        <f t="shared" si="1"/>
        <v>NOT</v>
      </c>
      <c r="U17" s="238" t="str">
        <f t="shared" si="2"/>
        <v>NOT</v>
      </c>
      <c r="V17" s="238" t="str">
        <f t="shared" si="3"/>
        <v>NOT</v>
      </c>
      <c r="X17" s="238" t="str">
        <f t="shared" si="4"/>
        <v/>
      </c>
    </row>
    <row r="18" spans="1:24">
      <c r="B18" s="235"/>
      <c r="C18" s="50"/>
      <c r="D18" s="235"/>
      <c r="E18" s="50"/>
      <c r="F18" s="117"/>
      <c r="G18" s="105"/>
      <c r="H18" s="118"/>
      <c r="I18" s="105"/>
      <c r="J18" s="119"/>
      <c r="K18" s="105"/>
      <c r="L18" s="119"/>
      <c r="M18" s="50"/>
      <c r="N18" s="70">
        <f t="shared" si="0"/>
        <v>0</v>
      </c>
      <c r="P18" s="241"/>
      <c r="T18" s="238" t="str">
        <f t="shared" si="1"/>
        <v>NOT</v>
      </c>
      <c r="U18" s="238" t="str">
        <f t="shared" si="2"/>
        <v>NOT</v>
      </c>
      <c r="V18" s="238" t="str">
        <f t="shared" si="3"/>
        <v>NOT</v>
      </c>
      <c r="X18" s="238" t="str">
        <f t="shared" si="4"/>
        <v/>
      </c>
    </row>
    <row r="19" spans="1:24">
      <c r="B19" s="235"/>
      <c r="C19" s="50"/>
      <c r="D19" s="235"/>
      <c r="E19" s="50"/>
      <c r="F19" s="117"/>
      <c r="G19" s="105"/>
      <c r="H19" s="118"/>
      <c r="I19" s="105"/>
      <c r="J19" s="119"/>
      <c r="K19" s="105"/>
      <c r="L19" s="119"/>
      <c r="M19" s="50"/>
      <c r="N19" s="70">
        <f t="shared" si="0"/>
        <v>0</v>
      </c>
      <c r="P19" s="241"/>
      <c r="T19" s="238" t="str">
        <f t="shared" si="1"/>
        <v>NOT</v>
      </c>
      <c r="U19" s="238" t="str">
        <f t="shared" si="2"/>
        <v>NOT</v>
      </c>
      <c r="V19" s="238" t="str">
        <f t="shared" si="3"/>
        <v>NOT</v>
      </c>
      <c r="X19" s="238" t="str">
        <f t="shared" si="4"/>
        <v/>
      </c>
    </row>
    <row r="20" spans="1:24">
      <c r="B20" s="235"/>
      <c r="C20" s="50"/>
      <c r="D20" s="235"/>
      <c r="E20" s="50"/>
      <c r="F20" s="117"/>
      <c r="G20" s="105"/>
      <c r="H20" s="118"/>
      <c r="I20" s="105"/>
      <c r="J20" s="119"/>
      <c r="K20" s="105"/>
      <c r="L20" s="119"/>
      <c r="M20" s="50"/>
      <c r="N20" s="70">
        <f t="shared" si="0"/>
        <v>0</v>
      </c>
      <c r="P20" s="241"/>
    </row>
    <row r="21" spans="1:24">
      <c r="B21" s="235"/>
      <c r="C21" s="50"/>
      <c r="D21" s="235"/>
      <c r="E21" s="50"/>
      <c r="F21" s="117"/>
      <c r="G21" s="105"/>
      <c r="H21" s="118"/>
      <c r="I21" s="105"/>
      <c r="J21" s="119"/>
      <c r="K21" s="105"/>
      <c r="L21" s="119"/>
      <c r="M21" s="50"/>
      <c r="N21" s="70">
        <f t="shared" si="0"/>
        <v>0</v>
      </c>
      <c r="P21" s="241"/>
    </row>
    <row r="22" spans="1:24">
      <c r="B22" s="235"/>
      <c r="C22" s="50"/>
      <c r="D22" s="235"/>
      <c r="E22" s="50"/>
      <c r="F22" s="117"/>
      <c r="G22" s="105"/>
      <c r="H22" s="118"/>
      <c r="I22" s="105"/>
      <c r="J22" s="119"/>
      <c r="K22" s="105"/>
      <c r="L22" s="119"/>
      <c r="M22" s="50"/>
      <c r="N22" s="70">
        <f t="shared" si="0"/>
        <v>0</v>
      </c>
      <c r="P22" s="241"/>
    </row>
    <row r="23" spans="1:24">
      <c r="B23" s="235"/>
      <c r="C23" s="50"/>
      <c r="D23" s="235"/>
      <c r="E23" s="50"/>
      <c r="F23" s="117"/>
      <c r="G23" s="105"/>
      <c r="H23" s="118"/>
      <c r="I23" s="105"/>
      <c r="J23" s="119"/>
      <c r="K23" s="105"/>
      <c r="L23" s="119"/>
      <c r="M23" s="50"/>
      <c r="N23" s="70">
        <f t="shared" si="0"/>
        <v>0</v>
      </c>
      <c r="P23" s="241"/>
    </row>
    <row r="24" spans="1:24">
      <c r="B24" s="235"/>
      <c r="C24" s="50"/>
      <c r="D24" s="235"/>
      <c r="E24" s="50"/>
      <c r="F24" s="117"/>
      <c r="G24" s="105"/>
      <c r="H24" s="118"/>
      <c r="I24" s="105"/>
      <c r="J24" s="119"/>
      <c r="K24" s="105"/>
      <c r="L24" s="119"/>
      <c r="M24" s="50"/>
      <c r="N24" s="70">
        <f t="shared" si="0"/>
        <v>0</v>
      </c>
      <c r="P24" s="241"/>
    </row>
    <row r="25" spans="1:24">
      <c r="B25" s="235"/>
      <c r="C25" s="50"/>
      <c r="D25" s="235"/>
      <c r="E25" s="50"/>
      <c r="F25" s="117"/>
      <c r="G25" s="105"/>
      <c r="H25" s="118"/>
      <c r="I25" s="105"/>
      <c r="J25" s="119"/>
      <c r="K25" s="105"/>
      <c r="L25" s="119"/>
      <c r="M25" s="50"/>
      <c r="N25" s="70">
        <f t="shared" si="0"/>
        <v>0</v>
      </c>
      <c r="P25" s="241"/>
      <c r="T25" s="238" t="str">
        <f>IF(AND(($N25&gt;0),ISBLANK(B25)),B25,"NOT")</f>
        <v>NOT</v>
      </c>
      <c r="U25" s="238" t="str">
        <f>IF(AND(($N25&gt;0),ISBLANK(F25)),F25,"NOT")</f>
        <v>NOT</v>
      </c>
      <c r="V25" s="238" t="str">
        <f>IF(AND(($N25&gt;0),ISBLANK(H25)),H25,"NOT")</f>
        <v>NOT</v>
      </c>
      <c r="X25" s="238" t="str">
        <f>LEFT(F25,3)</f>
        <v/>
      </c>
    </row>
    <row r="26" spans="1:24">
      <c r="B26" s="240"/>
      <c r="C26" s="50"/>
      <c r="D26" s="240"/>
      <c r="E26" s="50"/>
      <c r="F26" s="241"/>
      <c r="H26" s="241"/>
      <c r="J26" s="241"/>
      <c r="L26" s="241"/>
      <c r="M26" s="50"/>
      <c r="N26" s="241"/>
      <c r="P26" s="242"/>
    </row>
    <row r="27" spans="1:24">
      <c r="B27" s="240"/>
      <c r="C27" s="50"/>
      <c r="D27" s="240"/>
      <c r="E27" s="50"/>
      <c r="F27" s="241"/>
      <c r="H27" s="241"/>
      <c r="J27" s="241"/>
      <c r="L27" s="241"/>
      <c r="M27" s="50"/>
      <c r="N27" s="241"/>
      <c r="P27" s="242"/>
      <c r="T27" s="246" t="e">
        <f>LEFT('[1]1. General Data'!#REF!,5)</f>
        <v>#REF!</v>
      </c>
      <c r="U27" s="239" t="e">
        <f>IF('[1]7. Light Project budget summary'!#REF!&gt;0,'[1]7. Light Project budget summary'!#REF!/'[1]7. Light Project budget summary'!#REF!,0)</f>
        <v>#REF!</v>
      </c>
      <c r="V27" s="239" t="s">
        <v>257</v>
      </c>
      <c r="W27" s="244" t="s">
        <v>258</v>
      </c>
      <c r="X27" s="245">
        <v>0.5</v>
      </c>
    </row>
    <row r="28" spans="1:24" ht="12.75" customHeight="1">
      <c r="B28" s="240"/>
      <c r="C28" s="50"/>
      <c r="D28" s="240"/>
      <c r="E28" s="50"/>
      <c r="F28" s="241"/>
      <c r="H28" s="241"/>
      <c r="J28" s="241"/>
      <c r="L28" s="241"/>
      <c r="M28" s="50"/>
      <c r="N28" s="241"/>
      <c r="P28" s="242"/>
    </row>
    <row r="29" spans="1:24" ht="53.25" customHeight="1">
      <c r="A29" s="108">
        <v>3</v>
      </c>
      <c r="B29" s="109" t="s">
        <v>266</v>
      </c>
      <c r="C29" s="110"/>
      <c r="D29" s="109"/>
      <c r="E29" s="110"/>
      <c r="F29" s="395" t="s">
        <v>267</v>
      </c>
      <c r="G29" s="404"/>
      <c r="H29" s="404"/>
      <c r="I29" s="404"/>
      <c r="J29" s="405"/>
      <c r="K29" s="111"/>
      <c r="L29" s="112" t="s">
        <v>233</v>
      </c>
      <c r="M29" s="110"/>
      <c r="N29" s="113">
        <f>N5*0.4</f>
        <v>0</v>
      </c>
      <c r="O29" s="111"/>
      <c r="P29" s="114">
        <f>IF(N29=0,0%,N29/N$3)</f>
        <v>0</v>
      </c>
      <c r="R29" s="247"/>
      <c r="S29" s="239" t="str">
        <f>IF(P29&gt;R29,F29,"")</f>
        <v/>
      </c>
      <c r="T29" s="238" t="str">
        <f>IF(OR(P29&gt;Q29,P29&gt;R29),"Overhead costs shall not exceed 5 per cent of each partner’s total eligible budget and shall not exceed 25 per cent of the total staff costs in each partner’s budget!","")</f>
        <v/>
      </c>
      <c r="U29" s="237"/>
    </row>
    <row r="30" spans="1:24" s="45" customFormat="1" ht="6.75" customHeight="1">
      <c r="B30" s="50"/>
      <c r="C30" s="50"/>
      <c r="D30" s="50"/>
      <c r="E30" s="50"/>
      <c r="F30" s="41"/>
      <c r="G30" s="41"/>
      <c r="H30" s="41"/>
      <c r="I30" s="41"/>
      <c r="J30" s="41"/>
      <c r="K30" s="41"/>
      <c r="L30" s="41"/>
      <c r="M30" s="50"/>
      <c r="N30" s="41"/>
      <c r="O30" s="41"/>
      <c r="P30" s="41"/>
      <c r="Q30" s="41"/>
      <c r="X30" s="238"/>
    </row>
    <row r="31" spans="1:24" ht="30" customHeight="1">
      <c r="B31" s="410" t="s">
        <v>241</v>
      </c>
      <c r="C31" s="410"/>
      <c r="D31" s="410"/>
      <c r="E31" s="410"/>
      <c r="F31" s="410"/>
      <c r="G31" s="410"/>
      <c r="H31" s="410"/>
      <c r="I31" s="410"/>
      <c r="J31" s="410"/>
      <c r="K31" s="410"/>
      <c r="L31" s="410"/>
      <c r="M31" s="410"/>
      <c r="N31" s="410"/>
      <c r="P31" s="242"/>
      <c r="T31" s="238" t="e">
        <f>IF(AND((#REF!&gt;0),ISBLANK(B33)),B31,"NOT")</f>
        <v>#REF!</v>
      </c>
    </row>
    <row r="32" spans="1:24" ht="3" customHeight="1">
      <c r="B32" s="240"/>
      <c r="C32" s="50"/>
      <c r="D32" s="240"/>
      <c r="E32" s="50"/>
      <c r="F32" s="241"/>
      <c r="H32" s="241"/>
      <c r="J32" s="241"/>
      <c r="L32" s="241"/>
      <c r="M32" s="50"/>
      <c r="N32" s="241"/>
      <c r="P32" s="242"/>
    </row>
    <row r="33" spans="2:28" ht="50.25" customHeight="1">
      <c r="B33" s="407" t="s">
        <v>268</v>
      </c>
      <c r="C33" s="408"/>
      <c r="D33" s="408"/>
      <c r="E33" s="408"/>
      <c r="F33" s="408"/>
      <c r="G33" s="408"/>
      <c r="H33" s="408"/>
      <c r="I33" s="408"/>
      <c r="J33" s="408"/>
      <c r="K33" s="408"/>
      <c r="L33" s="408"/>
      <c r="M33" s="408"/>
      <c r="N33" s="409"/>
      <c r="O33" s="41" t="s">
        <v>242</v>
      </c>
      <c r="P33" s="242"/>
    </row>
    <row r="34" spans="2:28" ht="3.75" customHeight="1">
      <c r="B34" s="240"/>
      <c r="C34" s="50"/>
      <c r="D34" s="240"/>
      <c r="E34" s="50"/>
      <c r="F34" s="241"/>
      <c r="H34" s="241"/>
      <c r="J34" s="241"/>
      <c r="L34" s="241"/>
      <c r="M34" s="50"/>
      <c r="N34" s="241"/>
      <c r="P34" s="242"/>
    </row>
    <row r="35" spans="2:28" ht="12.75" customHeight="1">
      <c r="B35" s="106" t="s">
        <v>243</v>
      </c>
      <c r="C35" s="50"/>
      <c r="D35" s="106" t="s">
        <v>244</v>
      </c>
      <c r="E35" s="50"/>
      <c r="F35" s="106" t="s">
        <v>245</v>
      </c>
      <c r="H35" s="411" t="s">
        <v>246</v>
      </c>
      <c r="I35" s="411"/>
      <c r="J35" s="411"/>
      <c r="K35" s="411"/>
      <c r="L35" s="411"/>
      <c r="M35" s="411"/>
      <c r="N35" s="411"/>
      <c r="P35" s="241"/>
      <c r="T35" s="115" t="e">
        <f>IF(AND(T36="NOT",T37="NOT",T38="NOT",T39="NOT",T40="NOT",T41="NOT",T42="NOT",T43="NOT",T44="NOT",T45="NOT",T31="NOT"),"NOT",#REF!)</f>
        <v>#REF!</v>
      </c>
      <c r="U35" s="115" t="e">
        <f>IF(AND(U36="NOT",U37="NOT",U38="NOT",U39="NOT",U40="NOT",U41="NOT",U42="NOT",U43="NOT",U44="NOT",U45="NOT",T31="NOT"),"NOT",#REF!)</f>
        <v>#REF!</v>
      </c>
      <c r="V35" s="115" t="e">
        <f>IF(AND(V36="NOT",V37="NOT",V38="NOT",V39="NOT",V40="NOT",V41="NOT",V42="NOT",V43="NOT",V44="NOT",V45="NOT",T31="NOT"),"NOT",#REF!)</f>
        <v>#REF!</v>
      </c>
    </row>
    <row r="36" spans="2:28">
      <c r="B36" s="235"/>
      <c r="C36" s="50"/>
      <c r="D36" s="235"/>
      <c r="E36" s="50"/>
      <c r="F36" s="117"/>
      <c r="G36" s="105"/>
      <c r="H36" s="389"/>
      <c r="I36" s="390"/>
      <c r="J36" s="390"/>
      <c r="K36" s="390"/>
      <c r="L36" s="390"/>
      <c r="M36" s="390"/>
      <c r="N36" s="391"/>
      <c r="P36" s="241"/>
      <c r="T36" s="238" t="str">
        <f>IF(AND(($N36&gt;0),ISBLANK(B36)),B36,"NOT")</f>
        <v>NOT</v>
      </c>
      <c r="U36" s="238" t="str">
        <f>IF(AND(($N36&gt;0),ISBLANK(F36)),F36,"NOT")</f>
        <v>NOT</v>
      </c>
      <c r="V36" s="238" t="str">
        <f>IF(AND(($N36&gt;0),ISBLANK(H36)),H36,"NOT")</f>
        <v>NOT</v>
      </c>
      <c r="X36" s="238" t="str">
        <f t="shared" ref="X36:X45" si="5">LEFT(F36,3)</f>
        <v/>
      </c>
    </row>
    <row r="37" spans="2:28">
      <c r="B37" s="235"/>
      <c r="C37" s="50"/>
      <c r="D37" s="235"/>
      <c r="E37" s="50"/>
      <c r="F37" s="117"/>
      <c r="G37" s="105"/>
      <c r="H37" s="389"/>
      <c r="I37" s="390"/>
      <c r="J37" s="390"/>
      <c r="K37" s="390"/>
      <c r="L37" s="390"/>
      <c r="M37" s="390"/>
      <c r="N37" s="391"/>
      <c r="P37" s="241"/>
      <c r="T37" s="238" t="str">
        <f>IF(AND(($N37&gt;0),ISBLANK(B37)),B37,"NOT")</f>
        <v>NOT</v>
      </c>
      <c r="U37" s="238" t="str">
        <f t="shared" ref="U37:U45" si="6">IF(AND(($N37&gt;0),ISBLANK(F37)),F37,"NOT")</f>
        <v>NOT</v>
      </c>
      <c r="V37" s="238" t="str">
        <f t="shared" ref="V37:V45" si="7">IF(AND(($N37&gt;0),ISBLANK(H37)),H37,"NOT")</f>
        <v>NOT</v>
      </c>
      <c r="X37" s="238" t="str">
        <f t="shared" si="5"/>
        <v/>
      </c>
    </row>
    <row r="38" spans="2:28">
      <c r="B38" s="235"/>
      <c r="C38" s="50"/>
      <c r="D38" s="235"/>
      <c r="E38" s="50"/>
      <c r="F38" s="117"/>
      <c r="G38" s="105"/>
      <c r="H38" s="389"/>
      <c r="I38" s="390"/>
      <c r="J38" s="390"/>
      <c r="K38" s="390"/>
      <c r="L38" s="390"/>
      <c r="M38" s="390"/>
      <c r="N38" s="391"/>
      <c r="P38" s="241"/>
      <c r="T38" s="238" t="str">
        <f>IF(AND(($N38&gt;0),ISBLANK(B38)),B38,"NOT")</f>
        <v>NOT</v>
      </c>
      <c r="U38" s="238" t="str">
        <f t="shared" si="6"/>
        <v>NOT</v>
      </c>
      <c r="V38" s="238" t="str">
        <f t="shared" si="7"/>
        <v>NOT</v>
      </c>
      <c r="X38" s="238" t="str">
        <f t="shared" si="5"/>
        <v/>
      </c>
    </row>
    <row r="39" spans="2:28">
      <c r="B39" s="235"/>
      <c r="C39" s="50"/>
      <c r="D39" s="235"/>
      <c r="E39" s="50"/>
      <c r="F39" s="117"/>
      <c r="G39" s="105"/>
      <c r="H39" s="389"/>
      <c r="I39" s="390"/>
      <c r="J39" s="390"/>
      <c r="K39" s="390"/>
      <c r="L39" s="390"/>
      <c r="M39" s="390"/>
      <c r="N39" s="391"/>
      <c r="P39" s="241"/>
      <c r="T39" s="238" t="str">
        <f>IF(AND(($N39&gt;0),ISBLANK(B39)),B39,"NOT")</f>
        <v>NOT</v>
      </c>
      <c r="U39" s="238" t="str">
        <f t="shared" si="6"/>
        <v>NOT</v>
      </c>
      <c r="V39" s="238" t="str">
        <f t="shared" si="7"/>
        <v>NOT</v>
      </c>
      <c r="X39" s="238" t="str">
        <f t="shared" si="5"/>
        <v/>
      </c>
      <c r="AB39" s="248"/>
    </row>
    <row r="40" spans="2:28">
      <c r="B40" s="235"/>
      <c r="C40" s="50"/>
      <c r="D40" s="235"/>
      <c r="E40" s="50"/>
      <c r="F40" s="117"/>
      <c r="G40" s="105"/>
      <c r="H40" s="389"/>
      <c r="I40" s="390"/>
      <c r="J40" s="390"/>
      <c r="K40" s="390"/>
      <c r="L40" s="390"/>
      <c r="M40" s="390"/>
      <c r="N40" s="391"/>
      <c r="P40" s="241"/>
      <c r="T40" s="238" t="e">
        <f>IF(AND((#REF!&gt;0),ISBLANK(B40)),B40,"NOT")</f>
        <v>#REF!</v>
      </c>
      <c r="U40" s="238" t="e">
        <f>IF(AND((#REF!&gt;0),ISBLANK(F40)),F40,"NOT")</f>
        <v>#REF!</v>
      </c>
      <c r="V40" s="238" t="e">
        <f>IF(AND((#REF!&gt;0),ISBLANK(#REF!)),#REF!,"NOT")</f>
        <v>#REF!</v>
      </c>
      <c r="X40" s="238" t="str">
        <f t="shared" si="5"/>
        <v/>
      </c>
    </row>
    <row r="41" spans="2:28">
      <c r="B41" s="235"/>
      <c r="C41" s="50"/>
      <c r="D41" s="235"/>
      <c r="E41" s="50"/>
      <c r="F41" s="117"/>
      <c r="G41" s="105"/>
      <c r="H41" s="389"/>
      <c r="I41" s="390"/>
      <c r="J41" s="390"/>
      <c r="K41" s="390"/>
      <c r="L41" s="390"/>
      <c r="M41" s="390"/>
      <c r="N41" s="391"/>
      <c r="P41" s="241"/>
      <c r="T41" s="238" t="str">
        <f>IF(AND(($N40&gt;0),ISBLANK(B41)),B41,"NOT")</f>
        <v>NOT</v>
      </c>
      <c r="U41" s="238" t="str">
        <f>IF(AND(($N40&gt;0),ISBLANK(F41)),F41,"NOT")</f>
        <v>NOT</v>
      </c>
      <c r="V41" s="238" t="str">
        <f>IF(AND(($N40&gt;0),ISBLANK(H40)),H40,"NOT")</f>
        <v>NOT</v>
      </c>
      <c r="X41" s="238" t="str">
        <f t="shared" si="5"/>
        <v/>
      </c>
    </row>
    <row r="42" spans="2:28">
      <c r="B42" s="235"/>
      <c r="C42" s="50"/>
      <c r="D42" s="235"/>
      <c r="E42" s="50"/>
      <c r="F42" s="117"/>
      <c r="G42" s="105"/>
      <c r="H42" s="389"/>
      <c r="I42" s="390"/>
      <c r="J42" s="390"/>
      <c r="K42" s="390"/>
      <c r="L42" s="390"/>
      <c r="M42" s="390"/>
      <c r="N42" s="391"/>
      <c r="P42" s="241"/>
      <c r="T42" s="238" t="str">
        <f>IF(AND(($N42&gt;0),ISBLANK(B42)),B42,"NOT")</f>
        <v>NOT</v>
      </c>
      <c r="U42" s="238" t="str">
        <f t="shared" si="6"/>
        <v>NOT</v>
      </c>
      <c r="V42" s="238" t="str">
        <f t="shared" si="7"/>
        <v>NOT</v>
      </c>
      <c r="X42" s="238" t="str">
        <f t="shared" si="5"/>
        <v/>
      </c>
    </row>
    <row r="43" spans="2:28">
      <c r="B43" s="235"/>
      <c r="C43" s="50"/>
      <c r="D43" s="235"/>
      <c r="E43" s="50"/>
      <c r="F43" s="117"/>
      <c r="G43" s="105"/>
      <c r="H43" s="389"/>
      <c r="I43" s="390"/>
      <c r="J43" s="390"/>
      <c r="K43" s="390"/>
      <c r="L43" s="390"/>
      <c r="M43" s="390"/>
      <c r="N43" s="391"/>
      <c r="P43" s="241"/>
      <c r="T43" s="238" t="str">
        <f>IF(AND(($N43&gt;0),ISBLANK(B43)),B43,"NOT")</f>
        <v>NOT</v>
      </c>
      <c r="U43" s="238" t="str">
        <f t="shared" si="6"/>
        <v>NOT</v>
      </c>
      <c r="V43" s="238" t="str">
        <f t="shared" si="7"/>
        <v>NOT</v>
      </c>
      <c r="X43" s="238" t="str">
        <f t="shared" si="5"/>
        <v/>
      </c>
    </row>
    <row r="44" spans="2:28">
      <c r="B44" s="235"/>
      <c r="C44" s="50"/>
      <c r="D44" s="235"/>
      <c r="E44" s="50"/>
      <c r="F44" s="117"/>
      <c r="G44" s="105"/>
      <c r="H44" s="389"/>
      <c r="I44" s="390"/>
      <c r="J44" s="390"/>
      <c r="K44" s="390"/>
      <c r="L44" s="390"/>
      <c r="M44" s="390"/>
      <c r="N44" s="391"/>
      <c r="P44" s="241"/>
      <c r="T44" s="238" t="str">
        <f>IF(AND(($N44&gt;0),ISBLANK(B44)),B44,"NOT")</f>
        <v>NOT</v>
      </c>
      <c r="U44" s="238" t="str">
        <f t="shared" si="6"/>
        <v>NOT</v>
      </c>
      <c r="V44" s="238" t="str">
        <f t="shared" si="7"/>
        <v>NOT</v>
      </c>
      <c r="X44" s="238" t="str">
        <f t="shared" si="5"/>
        <v/>
      </c>
    </row>
    <row r="45" spans="2:28">
      <c r="B45" s="235"/>
      <c r="C45" s="50"/>
      <c r="D45" s="235"/>
      <c r="E45" s="50"/>
      <c r="F45" s="117"/>
      <c r="G45" s="105"/>
      <c r="H45" s="389"/>
      <c r="I45" s="390"/>
      <c r="J45" s="390"/>
      <c r="K45" s="390"/>
      <c r="L45" s="390"/>
      <c r="M45" s="390"/>
      <c r="N45" s="391"/>
      <c r="P45" s="241"/>
      <c r="T45" s="238" t="str">
        <f>IF(AND(($N45&gt;0),ISBLANK(B45)),B45,"NOT")</f>
        <v>NOT</v>
      </c>
      <c r="U45" s="238" t="str">
        <f t="shared" si="6"/>
        <v>NOT</v>
      </c>
      <c r="V45" s="238" t="str">
        <f t="shared" si="7"/>
        <v>NOT</v>
      </c>
      <c r="X45" s="238" t="str">
        <f t="shared" si="5"/>
        <v/>
      </c>
    </row>
    <row r="46" spans="2:28">
      <c r="B46" s="240"/>
      <c r="C46" s="50"/>
      <c r="D46" s="240"/>
      <c r="E46" s="50"/>
      <c r="F46" s="241"/>
      <c r="H46" s="241"/>
      <c r="J46" s="241"/>
      <c r="L46" s="241"/>
      <c r="M46" s="50"/>
      <c r="N46" s="241"/>
      <c r="P46" s="242"/>
    </row>
    <row r="47" spans="2:28">
      <c r="B47" s="240"/>
      <c r="C47" s="50"/>
      <c r="D47" s="240"/>
      <c r="E47" s="50"/>
      <c r="F47" s="241"/>
      <c r="H47" s="241"/>
      <c r="J47" s="241"/>
      <c r="L47" s="241"/>
      <c r="M47" s="50"/>
      <c r="N47" s="241"/>
      <c r="P47" s="242"/>
    </row>
    <row r="48" spans="2:28">
      <c r="B48" s="240"/>
      <c r="C48" s="50"/>
      <c r="D48" s="240"/>
      <c r="E48" s="50"/>
      <c r="F48" s="241"/>
      <c r="H48" s="241"/>
      <c r="J48" s="241"/>
      <c r="L48" s="241"/>
      <c r="M48" s="50"/>
      <c r="N48" s="241"/>
      <c r="P48" s="242"/>
    </row>
    <row r="49" spans="1:16" ht="18" customHeight="1">
      <c r="A49" s="249"/>
      <c r="B49" s="250"/>
      <c r="C49" s="120"/>
      <c r="D49" s="250"/>
      <c r="E49" s="120"/>
      <c r="F49" s="251"/>
      <c r="G49" s="121"/>
      <c r="H49" s="251"/>
      <c r="I49" s="121"/>
      <c r="J49" s="251"/>
      <c r="K49" s="121"/>
      <c r="L49" s="251"/>
      <c r="M49" s="120"/>
      <c r="N49" s="251"/>
      <c r="O49" s="121"/>
      <c r="P49" s="252"/>
    </row>
    <row r="51" spans="1:16" hidden="1">
      <c r="C51" s="237" t="str">
        <f>LEFT(F51,3)</f>
        <v xml:space="preserve">1. </v>
      </c>
      <c r="E51" s="237" t="str">
        <f>LEFT(H51,3)</f>
        <v/>
      </c>
      <c r="F51" s="253" t="str">
        <f>CONCATENATE('[1]4. Light Project Activities'!A14," ",'[1]4. Light Project Activities'!B14)</f>
        <v>1. Project management</v>
      </c>
      <c r="N51" s="237">
        <f t="shared" ref="N51:N74" si="8">SUMIF($X$5:$X$48,C51,$N$5:$N$48)</f>
        <v>0</v>
      </c>
    </row>
    <row r="52" spans="1:16" hidden="1">
      <c r="C52" s="237" t="str">
        <f t="shared" ref="C52:C74" si="9">LEFT(F52,3)</f>
        <v xml:space="preserve">2. </v>
      </c>
      <c r="E52" s="237" t="str">
        <f t="shared" ref="E52:E74" si="10">LEFT(H52,3)</f>
        <v/>
      </c>
      <c r="F52" s="253" t="str">
        <f>CONCATENATE('[1]4. Light Project Activities'!A15," ",'[1]4. Light Project Activities'!B15)</f>
        <v>2. Communication</v>
      </c>
      <c r="N52" s="237">
        <f t="shared" si="8"/>
        <v>0</v>
      </c>
    </row>
    <row r="53" spans="1:16" hidden="1">
      <c r="C53" s="237" t="str">
        <f t="shared" si="9"/>
        <v xml:space="preserve">3. </v>
      </c>
      <c r="E53" s="237" t="str">
        <f t="shared" si="10"/>
        <v/>
      </c>
      <c r="F53" s="253" t="str">
        <f>CONCATENATE('[1]4. Light Project Activities'!A16," ",'[1]4. Light Project Activities'!B16)</f>
        <v>3. Cooperation activity 1</v>
      </c>
      <c r="N53" s="237">
        <f t="shared" si="8"/>
        <v>0</v>
      </c>
    </row>
    <row r="54" spans="1:16" hidden="1">
      <c r="C54" s="237" t="str">
        <f t="shared" si="9"/>
        <v xml:space="preserve">4. </v>
      </c>
      <c r="E54" s="237" t="str">
        <f t="shared" si="10"/>
        <v/>
      </c>
      <c r="F54" s="253" t="str">
        <f>CONCATENATE('[1]4. Light Project Activities'!A17," ",'[1]4. Light Project Activities'!B17)</f>
        <v>4. Cooperation activity 2</v>
      </c>
      <c r="N54" s="237">
        <f t="shared" si="8"/>
        <v>0</v>
      </c>
    </row>
    <row r="55" spans="1:16" hidden="1">
      <c r="C55" s="237" t="str">
        <f t="shared" si="9"/>
        <v xml:space="preserve">5. </v>
      </c>
      <c r="E55" s="237" t="str">
        <f t="shared" si="10"/>
        <v/>
      </c>
      <c r="F55" s="253" t="str">
        <f>CONCATENATE('[1]4. Light Project Activities'!A18," ",'[1]4. Light Project Activities'!B18)</f>
        <v>5. Cooperation activity 3</v>
      </c>
      <c r="N55" s="237">
        <f t="shared" si="8"/>
        <v>0</v>
      </c>
    </row>
    <row r="56" spans="1:16" hidden="1">
      <c r="C56" s="237" t="str">
        <f t="shared" si="9"/>
        <v xml:space="preserve">6. </v>
      </c>
      <c r="E56" s="237" t="str">
        <f t="shared" si="10"/>
        <v/>
      </c>
      <c r="F56" s="253" t="str">
        <f>CONCATENATE('[1]4. Light Project Activities'!A19," ",'[1]4. Light Project Activities'!B19)</f>
        <v>6. etc.</v>
      </c>
      <c r="N56" s="237">
        <f t="shared" si="8"/>
        <v>0</v>
      </c>
    </row>
    <row r="57" spans="1:16" hidden="1">
      <c r="C57" s="237" t="str">
        <f t="shared" si="9"/>
        <v xml:space="preserve">7. </v>
      </c>
      <c r="E57" s="237" t="str">
        <f t="shared" si="10"/>
        <v/>
      </c>
      <c r="F57" s="253" t="str">
        <f>CONCATENATE('[1]4. Light Project Activities'!A20," ",'[1]4. Light Project Activities'!B20)</f>
        <v xml:space="preserve">7. </v>
      </c>
      <c r="N57" s="237">
        <f t="shared" si="8"/>
        <v>0</v>
      </c>
    </row>
    <row r="58" spans="1:16" hidden="1">
      <c r="C58" s="237" t="str">
        <f t="shared" si="9"/>
        <v xml:space="preserve">8. </v>
      </c>
      <c r="E58" s="237" t="str">
        <f t="shared" si="10"/>
        <v/>
      </c>
      <c r="F58" s="253" t="str">
        <f>CONCATENATE('[1]4. Light Project Activities'!A21," ",'[1]4. Light Project Activities'!B21)</f>
        <v xml:space="preserve">8. </v>
      </c>
      <c r="N58" s="237">
        <f t="shared" si="8"/>
        <v>0</v>
      </c>
    </row>
    <row r="59" spans="1:16" hidden="1">
      <c r="C59" s="237" t="str">
        <f t="shared" si="9"/>
        <v xml:space="preserve">9. </v>
      </c>
      <c r="E59" s="237" t="str">
        <f t="shared" si="10"/>
        <v/>
      </c>
      <c r="F59" s="253" t="str">
        <f>CONCATENATE('[1]4. Light Project Activities'!A22," ",'[1]4. Light Project Activities'!B22)</f>
        <v xml:space="preserve">9. </v>
      </c>
      <c r="N59" s="237">
        <f t="shared" si="8"/>
        <v>0</v>
      </c>
    </row>
    <row r="60" spans="1:16" hidden="1">
      <c r="C60" s="237" t="str">
        <f t="shared" si="9"/>
        <v>10.</v>
      </c>
      <c r="E60" s="237" t="str">
        <f t="shared" si="10"/>
        <v/>
      </c>
      <c r="F60" s="253" t="str">
        <f>CONCATENATE('[1]4. Light Project Activities'!A23," ",'[1]4. Light Project Activities'!B23)</f>
        <v xml:space="preserve">10. </v>
      </c>
      <c r="N60" s="237">
        <f t="shared" si="8"/>
        <v>0</v>
      </c>
    </row>
    <row r="61" spans="1:16" hidden="1">
      <c r="C61" s="237" t="str">
        <f t="shared" si="9"/>
        <v>11.</v>
      </c>
      <c r="E61" s="237" t="str">
        <f t="shared" si="10"/>
        <v/>
      </c>
      <c r="F61" s="253" t="str">
        <f>CONCATENATE('[1]4. Light Project Activities'!A24," ",'[1]4. Light Project Activities'!B24)</f>
        <v xml:space="preserve">11. </v>
      </c>
      <c r="N61" s="237">
        <f t="shared" si="8"/>
        <v>0</v>
      </c>
    </row>
    <row r="62" spans="1:16" hidden="1">
      <c r="C62" s="237" t="str">
        <f t="shared" si="9"/>
        <v>12.</v>
      </c>
      <c r="E62" s="237" t="str">
        <f t="shared" si="10"/>
        <v/>
      </c>
      <c r="F62" s="253" t="str">
        <f>CONCATENATE('[1]4. Light Project Activities'!A25," ",'[1]4. Light Project Activities'!B25)</f>
        <v xml:space="preserve">12. </v>
      </c>
      <c r="N62" s="237">
        <f t="shared" si="8"/>
        <v>0</v>
      </c>
    </row>
    <row r="63" spans="1:16" hidden="1">
      <c r="B63" s="254"/>
      <c r="C63" s="254" t="str">
        <f t="shared" si="9"/>
        <v/>
      </c>
      <c r="D63" s="254"/>
      <c r="E63" s="254" t="str">
        <f t="shared" si="10"/>
        <v/>
      </c>
      <c r="F63" s="254"/>
      <c r="N63" s="237">
        <f t="shared" si="8"/>
        <v>0</v>
      </c>
    </row>
    <row r="64" spans="1:16" hidden="1">
      <c r="B64" s="254"/>
      <c r="C64" s="254" t="str">
        <f t="shared" si="9"/>
        <v/>
      </c>
      <c r="D64" s="254"/>
      <c r="E64" s="254" t="str">
        <f t="shared" si="10"/>
        <v/>
      </c>
      <c r="F64" s="254"/>
      <c r="N64" s="237">
        <f t="shared" si="8"/>
        <v>0</v>
      </c>
    </row>
    <row r="65" spans="2:14" hidden="1">
      <c r="B65" s="254"/>
      <c r="C65" s="254" t="str">
        <f t="shared" si="9"/>
        <v/>
      </c>
      <c r="D65" s="254"/>
      <c r="E65" s="254" t="str">
        <f t="shared" si="10"/>
        <v/>
      </c>
      <c r="F65" s="254"/>
      <c r="N65" s="237">
        <f t="shared" si="8"/>
        <v>0</v>
      </c>
    </row>
    <row r="66" spans="2:14" hidden="1">
      <c r="B66" s="254"/>
      <c r="C66" s="254" t="str">
        <f t="shared" si="9"/>
        <v/>
      </c>
      <c r="D66" s="254"/>
      <c r="E66" s="254" t="str">
        <f t="shared" si="10"/>
        <v/>
      </c>
      <c r="F66" s="254"/>
      <c r="N66" s="237">
        <f t="shared" si="8"/>
        <v>0</v>
      </c>
    </row>
    <row r="67" spans="2:14" hidden="1">
      <c r="B67" s="254"/>
      <c r="C67" s="254" t="str">
        <f t="shared" si="9"/>
        <v/>
      </c>
      <c r="D67" s="254"/>
      <c r="E67" s="254" t="str">
        <f t="shared" si="10"/>
        <v/>
      </c>
      <c r="F67" s="254"/>
      <c r="N67" s="237">
        <f t="shared" si="8"/>
        <v>0</v>
      </c>
    </row>
    <row r="68" spans="2:14" hidden="1">
      <c r="B68" s="254"/>
      <c r="C68" s="254" t="str">
        <f t="shared" si="9"/>
        <v/>
      </c>
      <c r="D68" s="254"/>
      <c r="E68" s="254" t="str">
        <f t="shared" si="10"/>
        <v/>
      </c>
      <c r="F68" s="254"/>
      <c r="N68" s="237">
        <f t="shared" si="8"/>
        <v>0</v>
      </c>
    </row>
    <row r="69" spans="2:14" hidden="1">
      <c r="B69" s="254"/>
      <c r="C69" s="254" t="str">
        <f t="shared" si="9"/>
        <v/>
      </c>
      <c r="D69" s="254"/>
      <c r="E69" s="254" t="str">
        <f t="shared" si="10"/>
        <v/>
      </c>
      <c r="F69" s="254"/>
      <c r="N69" s="237">
        <f t="shared" si="8"/>
        <v>0</v>
      </c>
    </row>
    <row r="70" spans="2:14" hidden="1">
      <c r="B70" s="254"/>
      <c r="C70" s="254" t="str">
        <f t="shared" si="9"/>
        <v/>
      </c>
      <c r="D70" s="254"/>
      <c r="E70" s="254" t="str">
        <f t="shared" si="10"/>
        <v/>
      </c>
      <c r="F70" s="254"/>
      <c r="N70" s="237">
        <f t="shared" si="8"/>
        <v>0</v>
      </c>
    </row>
    <row r="71" spans="2:14" hidden="1">
      <c r="B71" s="254"/>
      <c r="C71" s="254" t="str">
        <f t="shared" si="9"/>
        <v/>
      </c>
      <c r="D71" s="254"/>
      <c r="E71" s="254" t="str">
        <f t="shared" si="10"/>
        <v/>
      </c>
      <c r="F71" s="254"/>
      <c r="N71" s="237">
        <f t="shared" si="8"/>
        <v>0</v>
      </c>
    </row>
    <row r="72" spans="2:14" hidden="1">
      <c r="B72" s="254"/>
      <c r="C72" s="254" t="str">
        <f t="shared" si="9"/>
        <v/>
      </c>
      <c r="D72" s="254"/>
      <c r="E72" s="254" t="str">
        <f t="shared" si="10"/>
        <v/>
      </c>
      <c r="F72" s="254"/>
      <c r="N72" s="237">
        <f t="shared" si="8"/>
        <v>0</v>
      </c>
    </row>
    <row r="73" spans="2:14" hidden="1">
      <c r="B73" s="254"/>
      <c r="C73" s="254" t="str">
        <f t="shared" si="9"/>
        <v/>
      </c>
      <c r="D73" s="254"/>
      <c r="E73" s="254" t="str">
        <f t="shared" si="10"/>
        <v/>
      </c>
      <c r="F73" s="254"/>
      <c r="N73" s="237">
        <f t="shared" si="8"/>
        <v>0</v>
      </c>
    </row>
    <row r="74" spans="2:14" hidden="1">
      <c r="B74" s="254"/>
      <c r="C74" s="254" t="str">
        <f t="shared" si="9"/>
        <v/>
      </c>
      <c r="D74" s="254"/>
      <c r="E74" s="254" t="str">
        <f t="shared" si="10"/>
        <v/>
      </c>
      <c r="F74" s="254"/>
      <c r="N74" s="237">
        <f t="shared" si="8"/>
        <v>0</v>
      </c>
    </row>
    <row r="75" spans="2:14" hidden="1">
      <c r="C75" s="237"/>
      <c r="E75" s="237"/>
      <c r="F75" s="255"/>
    </row>
    <row r="76" spans="2:14" hidden="1">
      <c r="C76" s="237"/>
      <c r="E76" s="237"/>
    </row>
    <row r="77" spans="2:14" hidden="1">
      <c r="C77" s="237"/>
      <c r="E77" s="237"/>
    </row>
    <row r="78" spans="2:14" hidden="1">
      <c r="C78" s="237"/>
      <c r="E78" s="237"/>
    </row>
    <row r="79" spans="2:14">
      <c r="C79" s="237"/>
      <c r="E79" s="237"/>
    </row>
    <row r="80" spans="2:14">
      <c r="C80" s="237"/>
      <c r="E80" s="237"/>
    </row>
    <row r="82" spans="4:5" hidden="1"/>
    <row r="83" spans="4:5" hidden="1"/>
    <row r="84" spans="4:5" ht="38.25" hidden="1">
      <c r="D84" s="233" t="s">
        <v>264</v>
      </c>
      <c r="E84" s="237"/>
    </row>
    <row r="85" spans="4:5" ht="51" hidden="1">
      <c r="D85" s="233" t="s">
        <v>265</v>
      </c>
      <c r="E85" s="237"/>
    </row>
    <row r="86" spans="4:5" hidden="1">
      <c r="D86" s="233"/>
      <c r="E86" s="237"/>
    </row>
    <row r="87" spans="4:5" hidden="1"/>
    <row r="88" spans="4:5" hidden="1"/>
  </sheetData>
  <sheetProtection selectLockedCells="1"/>
  <protectedRanges>
    <protectedRange sqref="A4 A6 A30" name="XI_XIV Előkészítő_1"/>
    <protectedRange sqref="M31:M34 H36:N45 B5:E5 M46:M49 M5 B31:E49 B7:E28 M7:M9 M11:M28" name="XI_XIV Előkészítő_2_1"/>
    <protectedRange sqref="M29 B29:E29" name="XI_XIV Előkészítő_2_1_2_2"/>
  </protectedRanges>
  <mergeCells count="19">
    <mergeCell ref="A1:B1"/>
    <mergeCell ref="D1:P1"/>
    <mergeCell ref="F3:J3"/>
    <mergeCell ref="F5:J5"/>
    <mergeCell ref="B8:N8"/>
    <mergeCell ref="F29:J29"/>
    <mergeCell ref="B31:N31"/>
    <mergeCell ref="B33:N33"/>
    <mergeCell ref="H35:N35"/>
    <mergeCell ref="H36:N36"/>
    <mergeCell ref="H43:N43"/>
    <mergeCell ref="H44:N44"/>
    <mergeCell ref="H45:N45"/>
    <mergeCell ref="H37:N37"/>
    <mergeCell ref="H38:N38"/>
    <mergeCell ref="H39:N39"/>
    <mergeCell ref="H40:N40"/>
    <mergeCell ref="H41:N41"/>
    <mergeCell ref="H42:N42"/>
  </mergeCells>
  <conditionalFormatting sqref="B31 D31">
    <cfRule type="cellIs" dxfId="32" priority="3" stopIfTrue="1" operator="equal">
      <formula>$T31</formula>
    </cfRule>
  </conditionalFormatting>
  <conditionalFormatting sqref="F3:J3">
    <cfRule type="cellIs" dxfId="31" priority="2" stopIfTrue="1" operator="equal">
      <formula>Q$3</formula>
    </cfRule>
  </conditionalFormatting>
  <conditionalFormatting sqref="F5:J5">
    <cfRule type="cellIs" dxfId="30" priority="1" stopIfTrue="1" operator="equal">
      <formula>$S5</formula>
    </cfRule>
  </conditionalFormatting>
  <dataValidations disablePrompts="1" count="3">
    <dataValidation type="decimal" operator="greaterThanOrEqual" allowBlank="1" showInputMessage="1" showErrorMessage="1" sqref="J11:J25 L11:L25" xr:uid="{F03C53E8-7F8C-46CE-A027-E5827247DB0B}">
      <formula1>0</formula1>
    </dataValidation>
    <dataValidation type="decimal" allowBlank="1" showInputMessage="1" showErrorMessage="1" sqref="P35:P45 J32 J34 N32 L34 F34 N34 H34 H32 F32 L32 P10:P25 J9 L9 F9 N9 H9 J46:J49 L46:L49 H46:H49 F46:F49 N46:N49 N7 J7 L7 H7 F7 H26:H28 L26:L28 J26:J28 F26:F28 N26:N28" xr:uid="{E42947E2-3317-4CCB-AE7F-879B4863505A}">
      <formula1>0</formula1>
      <formula2>99999999.99</formula2>
    </dataValidation>
    <dataValidation type="list" allowBlank="1" showInputMessage="1" showErrorMessage="1" sqref="F36:F45 F11:F25" xr:uid="{B374CA57-2DAC-4DD7-A1AC-11B78857D10A}">
      <formula1>$F$51:$F$62</formula1>
    </dataValidation>
  </dataValidations>
  <pageMargins left="0.6692913385826772" right="0.15748031496062992" top="0.31496062992125984" bottom="0.31496062992125984" header="0.15748031496062992" footer="0.11811023622047245"/>
  <pageSetup scale="67" fitToHeight="12" orientation="portrait" r:id="rId1"/>
  <headerFooter alignWithMargins="0">
    <oddFooter xml:space="preserve">&amp;C&amp;"Arial,Italic"&amp;A&amp;R&amp;"Arial,Italic"Page &amp;P of &amp;N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3D0CA-FF32-457E-9418-4424BAFE7A99}">
  <sheetPr>
    <pageSetUpPr fitToPage="1"/>
  </sheetPr>
  <dimension ref="A1:AE88"/>
  <sheetViews>
    <sheetView zoomScaleNormal="100" workbookViewId="0">
      <selection activeCell="N4" sqref="N4"/>
    </sheetView>
  </sheetViews>
  <sheetFormatPr defaultRowHeight="12.75"/>
  <cols>
    <col min="1" max="1" width="2.85546875" style="238" customWidth="1"/>
    <col min="2" max="2" width="45.7109375" style="237" customWidth="1"/>
    <col min="3" max="3" width="0.5703125" style="41" customWidth="1"/>
    <col min="4" max="4" width="45.7109375" style="237" customWidth="1"/>
    <col min="5" max="5" width="0.5703125" style="41" customWidth="1"/>
    <col min="6" max="6" width="30.7109375" style="237" customWidth="1"/>
    <col min="7" max="7" width="0.5703125" style="41" customWidth="1"/>
    <col min="8" max="8" width="16.5703125" style="237" customWidth="1"/>
    <col min="9" max="9" width="0.5703125" style="41" customWidth="1"/>
    <col min="10" max="10" width="10.7109375" style="237" customWidth="1"/>
    <col min="11" max="11" width="0.5703125" style="41" customWidth="1"/>
    <col min="12" max="12" width="15" style="237" customWidth="1"/>
    <col min="13" max="13" width="0.5703125" style="41" customWidth="1"/>
    <col min="14" max="14" width="13.7109375" style="237" customWidth="1"/>
    <col min="15" max="15" width="0.5703125" style="41" customWidth="1"/>
    <col min="16" max="16" width="9" style="237" customWidth="1"/>
    <col min="17" max="17" width="34.28515625" style="237" hidden="1" customWidth="1"/>
    <col min="18" max="18" width="9.140625" style="238" hidden="1" customWidth="1"/>
    <col min="19" max="19" width="15.5703125" style="238" hidden="1" customWidth="1"/>
    <col min="20" max="24" width="9.140625" style="238" hidden="1" customWidth="1"/>
    <col min="25" max="16384" width="9.140625" style="238"/>
  </cols>
  <sheetData>
    <row r="1" spans="1:31" ht="22.5" customHeight="1">
      <c r="A1" s="398" t="s">
        <v>228</v>
      </c>
      <c r="B1" s="399"/>
      <c r="C1" s="116"/>
      <c r="D1" s="406" t="str">
        <f>CONCATENATE("Light Partner 6 R&amp;D - ",'2. Light Partner 3 data - R&amp;D'!C5)</f>
        <v xml:space="preserve">Light Partner 6 R&amp;D - </v>
      </c>
      <c r="E1" s="406"/>
      <c r="F1" s="406"/>
      <c r="G1" s="406"/>
      <c r="H1" s="406"/>
      <c r="I1" s="406"/>
      <c r="J1" s="406"/>
      <c r="K1" s="406"/>
      <c r="L1" s="406"/>
      <c r="M1" s="406"/>
      <c r="N1" s="406"/>
      <c r="O1" s="406"/>
      <c r="P1" s="406"/>
      <c r="T1" s="238" t="s">
        <v>229</v>
      </c>
      <c r="U1" s="238" t="s">
        <v>229</v>
      </c>
      <c r="V1" s="238" t="s">
        <v>229</v>
      </c>
    </row>
    <row r="2" spans="1:31">
      <c r="C2" s="237"/>
      <c r="E2" s="237"/>
      <c r="G2" s="237"/>
      <c r="I2" s="237"/>
      <c r="K2" s="237"/>
      <c r="M2" s="237"/>
      <c r="O2" s="237"/>
      <c r="R2" s="237"/>
      <c r="S2" s="237"/>
      <c r="T2" s="237"/>
      <c r="U2" s="237"/>
      <c r="V2" s="237"/>
      <c r="W2" s="237"/>
      <c r="X2" s="237"/>
      <c r="Y2" s="237"/>
      <c r="Z2" s="237"/>
      <c r="AA2" s="237"/>
      <c r="AB2" s="237"/>
      <c r="AC2" s="237"/>
      <c r="AD2" s="237"/>
      <c r="AE2" s="237"/>
    </row>
    <row r="3" spans="1:31" ht="28.5" customHeight="1">
      <c r="A3" s="122" t="s">
        <v>230</v>
      </c>
      <c r="B3" s="130" t="s">
        <v>231</v>
      </c>
      <c r="C3" s="123"/>
      <c r="D3" s="130"/>
      <c r="E3" s="123"/>
      <c r="F3" s="400" t="s">
        <v>232</v>
      </c>
      <c r="G3" s="401"/>
      <c r="H3" s="401"/>
      <c r="I3" s="401"/>
      <c r="J3" s="402"/>
      <c r="K3" s="123"/>
      <c r="L3" s="130" t="s">
        <v>233</v>
      </c>
      <c r="M3" s="124"/>
      <c r="N3" s="126">
        <f>N5+N29</f>
        <v>0</v>
      </c>
      <c r="O3" s="125"/>
      <c r="P3" s="131">
        <f>IF(N$3=0,0%,N3/N$3)</f>
        <v>0</v>
      </c>
      <c r="Q3" s="237" t="e">
        <f>IF(#REF!&gt;0,F3,0)</f>
        <v>#REF!</v>
      </c>
      <c r="R3" s="239"/>
      <c r="S3" s="239" t="e">
        <f>IF(AND(#REF!=R3,#REF!=R3,#REF!=R3,#REF!=R3)," ",F3)</f>
        <v>#REF!</v>
      </c>
    </row>
    <row r="4" spans="1:31" s="45" customFormat="1" ht="3" customHeight="1">
      <c r="B4" s="50"/>
      <c r="C4" s="50"/>
      <c r="D4" s="234"/>
      <c r="E4" s="234"/>
      <c r="F4" s="234"/>
      <c r="G4" s="234"/>
      <c r="H4" s="234"/>
      <c r="I4" s="234"/>
      <c r="J4" s="234"/>
      <c r="K4" s="41"/>
      <c r="L4" s="41"/>
      <c r="M4" s="50"/>
      <c r="N4" s="123"/>
      <c r="O4" s="41"/>
      <c r="P4" s="41"/>
      <c r="Q4" s="41"/>
    </row>
    <row r="5" spans="1:31" ht="27" customHeight="1">
      <c r="A5" s="108">
        <v>1</v>
      </c>
      <c r="B5" s="109" t="s">
        <v>236</v>
      </c>
      <c r="C5" s="110"/>
      <c r="D5" s="109"/>
      <c r="E5" s="110"/>
      <c r="F5" s="395" t="s">
        <v>248</v>
      </c>
      <c r="G5" s="412"/>
      <c r="H5" s="412"/>
      <c r="I5" s="412"/>
      <c r="J5" s="413"/>
      <c r="K5" s="111"/>
      <c r="L5" s="112" t="s">
        <v>233</v>
      </c>
      <c r="M5" s="110"/>
      <c r="N5" s="113">
        <f>SUM(N11:N25)</f>
        <v>0</v>
      </c>
      <c r="O5" s="111"/>
      <c r="P5" s="114">
        <f>IF(N5=0,0%,N5/N$3)</f>
        <v>0</v>
      </c>
      <c r="Q5" s="242"/>
      <c r="R5" s="243"/>
      <c r="S5" s="238" t="e">
        <f>IF(AND(T27=#REF!,#REF!&gt;#REF!),F5,0)</f>
        <v>#REF!</v>
      </c>
      <c r="T5" s="238" t="e">
        <f>IF(AND(T27=#REF!,#REF!&gt;#REF!),F5,0)</f>
        <v>#REF!</v>
      </c>
      <c r="U5" s="238" t="e">
        <f>IF('[1]7. Light Project budget summary'!#REF!&gt;0,('[1]7. Light Project budget summary'!#REF!+'[1]7. Light Project budget summary'!#REF!)/'[1]7. Light Project budget summary'!#REF!,0)</f>
        <v>#REF!</v>
      </c>
      <c r="V5" s="239" t="s">
        <v>254</v>
      </c>
      <c r="W5" s="244" t="s">
        <v>255</v>
      </c>
      <c r="X5" s="245">
        <v>0.7</v>
      </c>
    </row>
    <row r="6" spans="1:31" s="45" customFormat="1" ht="7.5" customHeight="1">
      <c r="B6" s="50"/>
      <c r="C6" s="50"/>
      <c r="D6" s="50"/>
      <c r="E6" s="50"/>
      <c r="F6" s="41"/>
      <c r="G6" s="41"/>
      <c r="H6" s="41"/>
      <c r="I6" s="41"/>
      <c r="J6" s="41"/>
      <c r="K6" s="41"/>
      <c r="L6" s="41"/>
      <c r="M6" s="50"/>
      <c r="N6" s="41"/>
      <c r="O6" s="41"/>
      <c r="P6" s="41"/>
      <c r="Q6" s="41"/>
      <c r="X6" s="238"/>
    </row>
    <row r="7" spans="1:31">
      <c r="B7" s="240"/>
      <c r="C7" s="50"/>
      <c r="D7" s="240"/>
      <c r="E7" s="50"/>
      <c r="F7" s="241"/>
      <c r="H7" s="241"/>
      <c r="J7" s="241"/>
      <c r="L7" s="241"/>
      <c r="M7" s="50"/>
      <c r="N7" s="241"/>
      <c r="P7" s="242"/>
      <c r="T7" s="246" t="e">
        <f>LEFT('[1]1. General Data'!#REF!,5)</f>
        <v>#REF!</v>
      </c>
      <c r="U7" s="239" t="e">
        <f>IF('[1]7. Light Project budget summary'!#REF!&gt;0,'[1]7. Light Project budget summary'!#REF!/'[1]7. Light Project budget summary'!#REF!,0)</f>
        <v>#REF!</v>
      </c>
      <c r="V7" s="239" t="s">
        <v>257</v>
      </c>
      <c r="W7" s="244" t="s">
        <v>258</v>
      </c>
      <c r="X7" s="245">
        <v>0.5</v>
      </c>
    </row>
    <row r="8" spans="1:31" ht="50.25" customHeight="1">
      <c r="B8" s="407"/>
      <c r="C8" s="414"/>
      <c r="D8" s="414"/>
      <c r="E8" s="414"/>
      <c r="F8" s="414"/>
      <c r="G8" s="414"/>
      <c r="H8" s="414"/>
      <c r="I8" s="414"/>
      <c r="J8" s="414"/>
      <c r="K8" s="414"/>
      <c r="L8" s="414"/>
      <c r="M8" s="414"/>
      <c r="N8" s="415"/>
      <c r="O8" s="41" t="s">
        <v>242</v>
      </c>
      <c r="P8" s="242"/>
    </row>
    <row r="9" spans="1:31" ht="3.75" customHeight="1">
      <c r="B9" s="240"/>
      <c r="C9" s="50"/>
      <c r="D9" s="240"/>
      <c r="E9" s="50"/>
      <c r="F9" s="241"/>
      <c r="H9" s="241"/>
      <c r="J9" s="241"/>
      <c r="L9" s="241"/>
      <c r="M9" s="50"/>
      <c r="N9" s="241"/>
      <c r="P9" s="242"/>
    </row>
    <row r="10" spans="1:31" ht="38.25">
      <c r="B10" s="106" t="s">
        <v>256</v>
      </c>
      <c r="C10" s="50"/>
      <c r="D10" s="106" t="s">
        <v>244</v>
      </c>
      <c r="E10" s="50"/>
      <c r="F10" s="106" t="s">
        <v>245</v>
      </c>
      <c r="H10" s="106" t="s">
        <v>249</v>
      </c>
      <c r="J10" s="106" t="s">
        <v>250</v>
      </c>
      <c r="L10" s="106" t="s">
        <v>251</v>
      </c>
      <c r="M10" s="107"/>
      <c r="N10" s="56" t="s">
        <v>252</v>
      </c>
      <c r="P10" s="241"/>
      <c r="T10" s="115" t="e">
        <f>IF(AND(T11="NOT",T12="NOT",T13="NOT",T14="NOT",T15="NOT",T16="NOT",T17="NOT",T18="NOT",T19="NOT",T25="NOT",#REF!="NOT"),"NOT",#REF!)</f>
        <v>#REF!</v>
      </c>
      <c r="U10" s="115" t="e">
        <f>IF(AND(U11="NOT",U12="NOT",U13="NOT",U14="NOT",U15="NOT",U16="NOT",U17="NOT",U18="NOT",U19="NOT",U25="NOT",#REF!="NOT"),"NOT",#REF!)</f>
        <v>#REF!</v>
      </c>
      <c r="V10" s="115" t="e">
        <f>IF(AND(V11="NOT",V12="NOT",V13="NOT",V14="NOT",V15="NOT",V16="NOT",V17="NOT",V18="NOT",V19="NOT",V25="NOT",#REF!="NOT"),"NOT",#REF!)</f>
        <v>#REF!</v>
      </c>
    </row>
    <row r="11" spans="1:31">
      <c r="B11" s="235"/>
      <c r="C11" s="50"/>
      <c r="D11" s="235"/>
      <c r="E11" s="50"/>
      <c r="F11" s="117"/>
      <c r="G11" s="105"/>
      <c r="H11" s="118"/>
      <c r="I11" s="105"/>
      <c r="J11" s="119"/>
      <c r="K11" s="105"/>
      <c r="L11" s="119"/>
      <c r="M11" s="50"/>
      <c r="N11" s="70">
        <f t="shared" ref="N11:N25" si="0">TRUNC(J11*L11,2)</f>
        <v>0</v>
      </c>
      <c r="P11" s="241"/>
      <c r="T11" s="238" t="str">
        <f t="shared" ref="T11:T19" si="1">IF(AND(($N11&gt;0),ISBLANK(B11)),B11,"NOT")</f>
        <v>NOT</v>
      </c>
      <c r="U11" s="238" t="str">
        <f t="shared" ref="U11:U19" si="2">IF(AND(($N11&gt;0),ISBLANK(F11)),F11,"NOT")</f>
        <v>NOT</v>
      </c>
      <c r="V11" s="238" t="str">
        <f t="shared" ref="V11:V19" si="3">IF(AND(($N11&gt;0),ISBLANK(H11)),H11,"NOT")</f>
        <v>NOT</v>
      </c>
      <c r="X11" s="238" t="str">
        <f t="shared" ref="X11:X19" si="4">LEFT(F11,3)</f>
        <v/>
      </c>
    </row>
    <row r="12" spans="1:31">
      <c r="B12" s="235"/>
      <c r="C12" s="50"/>
      <c r="D12" s="235"/>
      <c r="E12" s="50"/>
      <c r="F12" s="117"/>
      <c r="G12" s="105"/>
      <c r="H12" s="118"/>
      <c r="I12" s="105"/>
      <c r="J12" s="119"/>
      <c r="K12" s="105"/>
      <c r="L12" s="119"/>
      <c r="M12" s="50"/>
      <c r="N12" s="70">
        <f t="shared" si="0"/>
        <v>0</v>
      </c>
      <c r="P12" s="241"/>
      <c r="T12" s="238" t="str">
        <f t="shared" si="1"/>
        <v>NOT</v>
      </c>
      <c r="U12" s="238" t="str">
        <f t="shared" si="2"/>
        <v>NOT</v>
      </c>
      <c r="V12" s="238" t="str">
        <f t="shared" si="3"/>
        <v>NOT</v>
      </c>
      <c r="X12" s="238" t="str">
        <f t="shared" si="4"/>
        <v/>
      </c>
    </row>
    <row r="13" spans="1:31">
      <c r="B13" s="235"/>
      <c r="C13" s="50"/>
      <c r="D13" s="235"/>
      <c r="E13" s="50"/>
      <c r="F13" s="117"/>
      <c r="G13" s="105"/>
      <c r="H13" s="118"/>
      <c r="I13" s="105"/>
      <c r="J13" s="119"/>
      <c r="K13" s="105"/>
      <c r="L13" s="119"/>
      <c r="M13" s="50"/>
      <c r="N13" s="70">
        <f t="shared" si="0"/>
        <v>0</v>
      </c>
      <c r="P13" s="241"/>
      <c r="T13" s="238" t="str">
        <f t="shared" si="1"/>
        <v>NOT</v>
      </c>
      <c r="U13" s="238" t="str">
        <f t="shared" si="2"/>
        <v>NOT</v>
      </c>
      <c r="V13" s="238" t="str">
        <f t="shared" si="3"/>
        <v>NOT</v>
      </c>
      <c r="X13" s="238" t="str">
        <f t="shared" si="4"/>
        <v/>
      </c>
    </row>
    <row r="14" spans="1:31">
      <c r="B14" s="235"/>
      <c r="C14" s="50"/>
      <c r="D14" s="235"/>
      <c r="E14" s="50"/>
      <c r="F14" s="117"/>
      <c r="G14" s="105"/>
      <c r="H14" s="118"/>
      <c r="I14" s="105"/>
      <c r="J14" s="119"/>
      <c r="K14" s="105"/>
      <c r="L14" s="119"/>
      <c r="M14" s="50"/>
      <c r="N14" s="70">
        <f t="shared" si="0"/>
        <v>0</v>
      </c>
      <c r="P14" s="241"/>
      <c r="T14" s="238" t="str">
        <f t="shared" si="1"/>
        <v>NOT</v>
      </c>
      <c r="U14" s="238" t="str">
        <f t="shared" si="2"/>
        <v>NOT</v>
      </c>
      <c r="V14" s="238" t="str">
        <f t="shared" si="3"/>
        <v>NOT</v>
      </c>
      <c r="X14" s="238" t="str">
        <f t="shared" si="4"/>
        <v/>
      </c>
    </row>
    <row r="15" spans="1:31">
      <c r="B15" s="235"/>
      <c r="C15" s="50"/>
      <c r="D15" s="235"/>
      <c r="E15" s="50"/>
      <c r="F15" s="117"/>
      <c r="G15" s="105"/>
      <c r="H15" s="118"/>
      <c r="I15" s="105"/>
      <c r="J15" s="119"/>
      <c r="K15" s="105"/>
      <c r="L15" s="119"/>
      <c r="M15" s="50"/>
      <c r="N15" s="70">
        <f t="shared" si="0"/>
        <v>0</v>
      </c>
      <c r="P15" s="241"/>
      <c r="T15" s="238" t="str">
        <f t="shared" si="1"/>
        <v>NOT</v>
      </c>
      <c r="U15" s="238" t="str">
        <f t="shared" si="2"/>
        <v>NOT</v>
      </c>
      <c r="V15" s="238" t="str">
        <f t="shared" si="3"/>
        <v>NOT</v>
      </c>
      <c r="X15" s="238" t="str">
        <f t="shared" si="4"/>
        <v/>
      </c>
    </row>
    <row r="16" spans="1:31">
      <c r="B16" s="235"/>
      <c r="C16" s="50"/>
      <c r="D16" s="235"/>
      <c r="E16" s="50"/>
      <c r="F16" s="117"/>
      <c r="G16" s="105"/>
      <c r="H16" s="118"/>
      <c r="I16" s="105"/>
      <c r="J16" s="119"/>
      <c r="K16" s="105"/>
      <c r="L16" s="119"/>
      <c r="M16" s="50"/>
      <c r="N16" s="70">
        <f t="shared" si="0"/>
        <v>0</v>
      </c>
      <c r="P16" s="241"/>
      <c r="T16" s="238" t="str">
        <f t="shared" si="1"/>
        <v>NOT</v>
      </c>
      <c r="U16" s="238" t="str">
        <f t="shared" si="2"/>
        <v>NOT</v>
      </c>
      <c r="V16" s="238" t="str">
        <f t="shared" si="3"/>
        <v>NOT</v>
      </c>
      <c r="X16" s="238" t="str">
        <f t="shared" si="4"/>
        <v/>
      </c>
    </row>
    <row r="17" spans="1:24">
      <c r="B17" s="235"/>
      <c r="C17" s="50"/>
      <c r="D17" s="235"/>
      <c r="E17" s="50"/>
      <c r="F17" s="117"/>
      <c r="G17" s="105"/>
      <c r="H17" s="118"/>
      <c r="I17" s="105"/>
      <c r="J17" s="119"/>
      <c r="K17" s="105"/>
      <c r="L17" s="119"/>
      <c r="M17" s="50"/>
      <c r="N17" s="70">
        <f t="shared" si="0"/>
        <v>0</v>
      </c>
      <c r="P17" s="241"/>
      <c r="T17" s="238" t="str">
        <f t="shared" si="1"/>
        <v>NOT</v>
      </c>
      <c r="U17" s="238" t="str">
        <f t="shared" si="2"/>
        <v>NOT</v>
      </c>
      <c r="V17" s="238" t="str">
        <f t="shared" si="3"/>
        <v>NOT</v>
      </c>
      <c r="X17" s="238" t="str">
        <f t="shared" si="4"/>
        <v/>
      </c>
    </row>
    <row r="18" spans="1:24">
      <c r="B18" s="235"/>
      <c r="C18" s="50"/>
      <c r="D18" s="235"/>
      <c r="E18" s="50"/>
      <c r="F18" s="117"/>
      <c r="G18" s="105"/>
      <c r="H18" s="118"/>
      <c r="I18" s="105"/>
      <c r="J18" s="119"/>
      <c r="K18" s="105"/>
      <c r="L18" s="119"/>
      <c r="M18" s="50"/>
      <c r="N18" s="70">
        <f t="shared" si="0"/>
        <v>0</v>
      </c>
      <c r="P18" s="241"/>
      <c r="T18" s="238" t="str">
        <f t="shared" si="1"/>
        <v>NOT</v>
      </c>
      <c r="U18" s="238" t="str">
        <f t="shared" si="2"/>
        <v>NOT</v>
      </c>
      <c r="V18" s="238" t="str">
        <f t="shared" si="3"/>
        <v>NOT</v>
      </c>
      <c r="X18" s="238" t="str">
        <f t="shared" si="4"/>
        <v/>
      </c>
    </row>
    <row r="19" spans="1:24">
      <c r="B19" s="235"/>
      <c r="C19" s="50"/>
      <c r="D19" s="235"/>
      <c r="E19" s="50"/>
      <c r="F19" s="117"/>
      <c r="G19" s="105"/>
      <c r="H19" s="118"/>
      <c r="I19" s="105"/>
      <c r="J19" s="119"/>
      <c r="K19" s="105"/>
      <c r="L19" s="119"/>
      <c r="M19" s="50"/>
      <c r="N19" s="70">
        <f t="shared" si="0"/>
        <v>0</v>
      </c>
      <c r="P19" s="241"/>
      <c r="T19" s="238" t="str">
        <f t="shared" si="1"/>
        <v>NOT</v>
      </c>
      <c r="U19" s="238" t="str">
        <f t="shared" si="2"/>
        <v>NOT</v>
      </c>
      <c r="V19" s="238" t="str">
        <f t="shared" si="3"/>
        <v>NOT</v>
      </c>
      <c r="X19" s="238" t="str">
        <f t="shared" si="4"/>
        <v/>
      </c>
    </row>
    <row r="20" spans="1:24">
      <c r="B20" s="235"/>
      <c r="C20" s="50"/>
      <c r="D20" s="235"/>
      <c r="E20" s="50"/>
      <c r="F20" s="117"/>
      <c r="G20" s="105"/>
      <c r="H20" s="118"/>
      <c r="I20" s="105"/>
      <c r="J20" s="119"/>
      <c r="K20" s="105"/>
      <c r="L20" s="119"/>
      <c r="M20" s="50"/>
      <c r="N20" s="70">
        <f t="shared" si="0"/>
        <v>0</v>
      </c>
      <c r="P20" s="241"/>
    </row>
    <row r="21" spans="1:24">
      <c r="B21" s="235"/>
      <c r="C21" s="50"/>
      <c r="D21" s="235"/>
      <c r="E21" s="50"/>
      <c r="F21" s="117"/>
      <c r="G21" s="105"/>
      <c r="H21" s="118"/>
      <c r="I21" s="105"/>
      <c r="J21" s="119"/>
      <c r="K21" s="105"/>
      <c r="L21" s="119"/>
      <c r="M21" s="50"/>
      <c r="N21" s="70">
        <f t="shared" si="0"/>
        <v>0</v>
      </c>
      <c r="P21" s="241"/>
    </row>
    <row r="22" spans="1:24">
      <c r="B22" s="235"/>
      <c r="C22" s="50"/>
      <c r="D22" s="235"/>
      <c r="E22" s="50"/>
      <c r="F22" s="117"/>
      <c r="G22" s="105"/>
      <c r="H22" s="118"/>
      <c r="I22" s="105"/>
      <c r="J22" s="119"/>
      <c r="K22" s="105"/>
      <c r="L22" s="119"/>
      <c r="M22" s="50"/>
      <c r="N22" s="70">
        <f t="shared" si="0"/>
        <v>0</v>
      </c>
      <c r="P22" s="241"/>
    </row>
    <row r="23" spans="1:24">
      <c r="B23" s="235"/>
      <c r="C23" s="50"/>
      <c r="D23" s="235"/>
      <c r="E23" s="50"/>
      <c r="F23" s="117"/>
      <c r="G23" s="105"/>
      <c r="H23" s="118"/>
      <c r="I23" s="105"/>
      <c r="J23" s="119"/>
      <c r="K23" s="105"/>
      <c r="L23" s="119"/>
      <c r="M23" s="50"/>
      <c r="N23" s="70">
        <f t="shared" si="0"/>
        <v>0</v>
      </c>
      <c r="P23" s="241"/>
    </row>
    <row r="24" spans="1:24">
      <c r="B24" s="235"/>
      <c r="C24" s="50"/>
      <c r="D24" s="235"/>
      <c r="E24" s="50"/>
      <c r="F24" s="117"/>
      <c r="G24" s="105"/>
      <c r="H24" s="118"/>
      <c r="I24" s="105"/>
      <c r="J24" s="119"/>
      <c r="K24" s="105"/>
      <c r="L24" s="119"/>
      <c r="M24" s="50"/>
      <c r="N24" s="70">
        <f t="shared" si="0"/>
        <v>0</v>
      </c>
      <c r="P24" s="241"/>
    </row>
    <row r="25" spans="1:24">
      <c r="B25" s="235"/>
      <c r="C25" s="50"/>
      <c r="D25" s="235"/>
      <c r="E25" s="50"/>
      <c r="F25" s="117"/>
      <c r="G25" s="105"/>
      <c r="H25" s="118"/>
      <c r="I25" s="105"/>
      <c r="J25" s="119"/>
      <c r="K25" s="105"/>
      <c r="L25" s="119"/>
      <c r="M25" s="50"/>
      <c r="N25" s="70">
        <f t="shared" si="0"/>
        <v>0</v>
      </c>
      <c r="P25" s="241"/>
      <c r="T25" s="238" t="str">
        <f>IF(AND(($N25&gt;0),ISBLANK(B25)),B25,"NOT")</f>
        <v>NOT</v>
      </c>
      <c r="U25" s="238" t="str">
        <f>IF(AND(($N25&gt;0),ISBLANK(F25)),F25,"NOT")</f>
        <v>NOT</v>
      </c>
      <c r="V25" s="238" t="str">
        <f>IF(AND(($N25&gt;0),ISBLANK(H25)),H25,"NOT")</f>
        <v>NOT</v>
      </c>
      <c r="X25" s="238" t="str">
        <f>LEFT(F25,3)</f>
        <v/>
      </c>
    </row>
    <row r="26" spans="1:24">
      <c r="B26" s="240"/>
      <c r="C26" s="50"/>
      <c r="D26" s="240"/>
      <c r="E26" s="50"/>
      <c r="F26" s="241"/>
      <c r="H26" s="241"/>
      <c r="J26" s="241"/>
      <c r="L26" s="241"/>
      <c r="M26" s="50"/>
      <c r="N26" s="241"/>
      <c r="P26" s="242"/>
    </row>
    <row r="27" spans="1:24">
      <c r="B27" s="240"/>
      <c r="C27" s="50"/>
      <c r="D27" s="240"/>
      <c r="E27" s="50"/>
      <c r="F27" s="241"/>
      <c r="H27" s="241"/>
      <c r="J27" s="241"/>
      <c r="L27" s="241"/>
      <c r="M27" s="50"/>
      <c r="N27" s="241"/>
      <c r="P27" s="242"/>
      <c r="T27" s="246" t="e">
        <f>LEFT('[1]1. General Data'!#REF!,5)</f>
        <v>#REF!</v>
      </c>
      <c r="U27" s="239" t="e">
        <f>IF('[1]7. Light Project budget summary'!#REF!&gt;0,'[1]7. Light Project budget summary'!#REF!/'[1]7. Light Project budget summary'!#REF!,0)</f>
        <v>#REF!</v>
      </c>
      <c r="V27" s="239" t="s">
        <v>257</v>
      </c>
      <c r="W27" s="244" t="s">
        <v>258</v>
      </c>
      <c r="X27" s="245">
        <v>0.5</v>
      </c>
    </row>
    <row r="28" spans="1:24" ht="12.75" customHeight="1">
      <c r="B28" s="240"/>
      <c r="C28" s="50"/>
      <c r="D28" s="240"/>
      <c r="E28" s="50"/>
      <c r="F28" s="241"/>
      <c r="H28" s="241"/>
      <c r="J28" s="241"/>
      <c r="L28" s="241"/>
      <c r="M28" s="50"/>
      <c r="N28" s="241"/>
      <c r="P28" s="242"/>
    </row>
    <row r="29" spans="1:24" ht="53.25" customHeight="1">
      <c r="A29" s="108">
        <v>2</v>
      </c>
      <c r="B29" s="109" t="s">
        <v>266</v>
      </c>
      <c r="C29" s="110"/>
      <c r="D29" s="109"/>
      <c r="E29" s="110"/>
      <c r="F29" s="395" t="s">
        <v>267</v>
      </c>
      <c r="G29" s="404"/>
      <c r="H29" s="404"/>
      <c r="I29" s="404"/>
      <c r="J29" s="405"/>
      <c r="K29" s="111"/>
      <c r="L29" s="112" t="s">
        <v>233</v>
      </c>
      <c r="M29" s="110"/>
      <c r="N29" s="113">
        <f>N5*0.4</f>
        <v>0</v>
      </c>
      <c r="O29" s="111"/>
      <c r="P29" s="114">
        <f>IF(N29=0,0%,N29/N$3)</f>
        <v>0</v>
      </c>
      <c r="R29" s="247"/>
      <c r="S29" s="239" t="str">
        <f>IF(P29&gt;R29,F29,"")</f>
        <v/>
      </c>
      <c r="T29" s="238" t="str">
        <f>IF(OR(P29&gt;Q29,P29&gt;R29),"Overhead costs shall not exceed 5 per cent of each partner’s total eligible budget and shall not exceed 25 per cent of the total staff costs in each partner’s budget!","")</f>
        <v/>
      </c>
      <c r="U29" s="237"/>
    </row>
    <row r="30" spans="1:24" s="45" customFormat="1" ht="6.75" customHeight="1">
      <c r="B30" s="50"/>
      <c r="C30" s="50"/>
      <c r="D30" s="50"/>
      <c r="E30" s="50"/>
      <c r="F30" s="41"/>
      <c r="G30" s="41"/>
      <c r="H30" s="41"/>
      <c r="I30" s="41"/>
      <c r="J30" s="41"/>
      <c r="K30" s="41"/>
      <c r="L30" s="41"/>
      <c r="M30" s="50"/>
      <c r="N30" s="41"/>
      <c r="O30" s="41"/>
      <c r="P30" s="41"/>
      <c r="Q30" s="41"/>
      <c r="X30" s="238"/>
    </row>
    <row r="31" spans="1:24" ht="30" customHeight="1">
      <c r="B31" s="410" t="s">
        <v>241</v>
      </c>
      <c r="C31" s="410"/>
      <c r="D31" s="410"/>
      <c r="E31" s="410"/>
      <c r="F31" s="410"/>
      <c r="G31" s="410"/>
      <c r="H31" s="410"/>
      <c r="I31" s="410"/>
      <c r="J31" s="410"/>
      <c r="K31" s="410"/>
      <c r="L31" s="410"/>
      <c r="M31" s="410"/>
      <c r="N31" s="410"/>
      <c r="P31" s="242"/>
      <c r="T31" s="238" t="e">
        <f>IF(AND((#REF!&gt;0),ISBLANK(B33)),B31,"NOT")</f>
        <v>#REF!</v>
      </c>
    </row>
    <row r="32" spans="1:24" ht="3" customHeight="1">
      <c r="B32" s="240"/>
      <c r="C32" s="50"/>
      <c r="D32" s="240"/>
      <c r="E32" s="50"/>
      <c r="F32" s="241"/>
      <c r="H32" s="241"/>
      <c r="J32" s="241"/>
      <c r="L32" s="241"/>
      <c r="M32" s="50"/>
      <c r="N32" s="241"/>
      <c r="P32" s="242"/>
    </row>
    <row r="33" spans="2:28" ht="50.25" customHeight="1">
      <c r="B33" s="407" t="s">
        <v>268</v>
      </c>
      <c r="C33" s="408"/>
      <c r="D33" s="408"/>
      <c r="E33" s="408"/>
      <c r="F33" s="408"/>
      <c r="G33" s="408"/>
      <c r="H33" s="408"/>
      <c r="I33" s="408"/>
      <c r="J33" s="408"/>
      <c r="K33" s="408"/>
      <c r="L33" s="408"/>
      <c r="M33" s="408"/>
      <c r="N33" s="409"/>
      <c r="O33" s="41" t="s">
        <v>242</v>
      </c>
      <c r="P33" s="242"/>
    </row>
    <row r="34" spans="2:28" ht="3.75" customHeight="1">
      <c r="B34" s="240"/>
      <c r="C34" s="50"/>
      <c r="D34" s="240"/>
      <c r="E34" s="50"/>
      <c r="F34" s="241"/>
      <c r="H34" s="241"/>
      <c r="J34" s="241"/>
      <c r="L34" s="241"/>
      <c r="M34" s="50"/>
      <c r="N34" s="241"/>
      <c r="P34" s="242"/>
    </row>
    <row r="35" spans="2:28" ht="12.75" customHeight="1">
      <c r="B35" s="106" t="s">
        <v>243</v>
      </c>
      <c r="C35" s="50"/>
      <c r="D35" s="106" t="s">
        <v>244</v>
      </c>
      <c r="E35" s="50"/>
      <c r="F35" s="106" t="s">
        <v>245</v>
      </c>
      <c r="H35" s="411" t="s">
        <v>246</v>
      </c>
      <c r="I35" s="411"/>
      <c r="J35" s="411"/>
      <c r="K35" s="411"/>
      <c r="L35" s="411"/>
      <c r="M35" s="411"/>
      <c r="N35" s="411"/>
      <c r="P35" s="241"/>
      <c r="T35" s="115" t="e">
        <f>IF(AND(T36="NOT",T37="NOT",T38="NOT",T39="NOT",T40="NOT",T41="NOT",T42="NOT",T43="NOT",T44="NOT",T45="NOT",T31="NOT"),"NOT",#REF!)</f>
        <v>#REF!</v>
      </c>
      <c r="U35" s="115" t="e">
        <f>IF(AND(U36="NOT",U37="NOT",U38="NOT",U39="NOT",U40="NOT",U41="NOT",U42="NOT",U43="NOT",U44="NOT",U45="NOT",T31="NOT"),"NOT",#REF!)</f>
        <v>#REF!</v>
      </c>
      <c r="V35" s="115" t="e">
        <f>IF(AND(V36="NOT",V37="NOT",V38="NOT",V39="NOT",V40="NOT",V41="NOT",V42="NOT",V43="NOT",V44="NOT",V45="NOT",T31="NOT"),"NOT",#REF!)</f>
        <v>#REF!</v>
      </c>
    </row>
    <row r="36" spans="2:28">
      <c r="B36" s="235"/>
      <c r="C36" s="50"/>
      <c r="D36" s="235"/>
      <c r="E36" s="50"/>
      <c r="F36" s="117"/>
      <c r="G36" s="105"/>
      <c r="H36" s="389"/>
      <c r="I36" s="390"/>
      <c r="J36" s="390"/>
      <c r="K36" s="390"/>
      <c r="L36" s="390"/>
      <c r="M36" s="390"/>
      <c r="N36" s="391"/>
      <c r="P36" s="241"/>
      <c r="T36" s="238" t="str">
        <f>IF(AND(($N36&gt;0),ISBLANK(B36)),B36,"NOT")</f>
        <v>NOT</v>
      </c>
      <c r="U36" s="238" t="str">
        <f>IF(AND(($N36&gt;0),ISBLANK(F36)),F36,"NOT")</f>
        <v>NOT</v>
      </c>
      <c r="V36" s="238" t="str">
        <f>IF(AND(($N36&gt;0),ISBLANK(H36)),H36,"NOT")</f>
        <v>NOT</v>
      </c>
      <c r="X36" s="238" t="str">
        <f t="shared" ref="X36:X45" si="5">LEFT(F36,3)</f>
        <v/>
      </c>
    </row>
    <row r="37" spans="2:28">
      <c r="B37" s="235"/>
      <c r="C37" s="50"/>
      <c r="D37" s="235"/>
      <c r="E37" s="50"/>
      <c r="F37" s="117"/>
      <c r="G37" s="105"/>
      <c r="H37" s="389"/>
      <c r="I37" s="390"/>
      <c r="J37" s="390"/>
      <c r="K37" s="390"/>
      <c r="L37" s="390"/>
      <c r="M37" s="390"/>
      <c r="N37" s="391"/>
      <c r="P37" s="241"/>
      <c r="T37" s="238" t="str">
        <f>IF(AND(($N37&gt;0),ISBLANK(B37)),B37,"NOT")</f>
        <v>NOT</v>
      </c>
      <c r="U37" s="238" t="str">
        <f t="shared" ref="U37:U45" si="6">IF(AND(($N37&gt;0),ISBLANK(F37)),F37,"NOT")</f>
        <v>NOT</v>
      </c>
      <c r="V37" s="238" t="str">
        <f t="shared" ref="V37:V45" si="7">IF(AND(($N37&gt;0),ISBLANK(H37)),H37,"NOT")</f>
        <v>NOT</v>
      </c>
      <c r="X37" s="238" t="str">
        <f t="shared" si="5"/>
        <v/>
      </c>
    </row>
    <row r="38" spans="2:28">
      <c r="B38" s="235"/>
      <c r="C38" s="50"/>
      <c r="D38" s="235"/>
      <c r="E38" s="50"/>
      <c r="F38" s="117"/>
      <c r="G38" s="105"/>
      <c r="H38" s="389"/>
      <c r="I38" s="390"/>
      <c r="J38" s="390"/>
      <c r="K38" s="390"/>
      <c r="L38" s="390"/>
      <c r="M38" s="390"/>
      <c r="N38" s="391"/>
      <c r="P38" s="241"/>
      <c r="T38" s="238" t="str">
        <f>IF(AND(($N38&gt;0),ISBLANK(B38)),B38,"NOT")</f>
        <v>NOT</v>
      </c>
      <c r="U38" s="238" t="str">
        <f t="shared" si="6"/>
        <v>NOT</v>
      </c>
      <c r="V38" s="238" t="str">
        <f t="shared" si="7"/>
        <v>NOT</v>
      </c>
      <c r="X38" s="238" t="str">
        <f t="shared" si="5"/>
        <v/>
      </c>
    </row>
    <row r="39" spans="2:28">
      <c r="B39" s="235"/>
      <c r="C39" s="50"/>
      <c r="D39" s="235"/>
      <c r="E39" s="50"/>
      <c r="F39" s="117"/>
      <c r="G39" s="105"/>
      <c r="H39" s="389"/>
      <c r="I39" s="390"/>
      <c r="J39" s="390"/>
      <c r="K39" s="390"/>
      <c r="L39" s="390"/>
      <c r="M39" s="390"/>
      <c r="N39" s="391"/>
      <c r="P39" s="241"/>
      <c r="T39" s="238" t="str">
        <f>IF(AND(($N39&gt;0),ISBLANK(B39)),B39,"NOT")</f>
        <v>NOT</v>
      </c>
      <c r="U39" s="238" t="str">
        <f t="shared" si="6"/>
        <v>NOT</v>
      </c>
      <c r="V39" s="238" t="str">
        <f t="shared" si="7"/>
        <v>NOT</v>
      </c>
      <c r="X39" s="238" t="str">
        <f t="shared" si="5"/>
        <v/>
      </c>
      <c r="AB39" s="248"/>
    </row>
    <row r="40" spans="2:28">
      <c r="B40" s="235"/>
      <c r="C40" s="50"/>
      <c r="D40" s="235"/>
      <c r="E40" s="50"/>
      <c r="F40" s="117"/>
      <c r="G40" s="105"/>
      <c r="H40" s="389"/>
      <c r="I40" s="390"/>
      <c r="J40" s="390"/>
      <c r="K40" s="390"/>
      <c r="L40" s="390"/>
      <c r="M40" s="390"/>
      <c r="N40" s="391"/>
      <c r="P40" s="241"/>
      <c r="T40" s="238" t="e">
        <f>IF(AND((#REF!&gt;0),ISBLANK(B40)),B40,"NOT")</f>
        <v>#REF!</v>
      </c>
      <c r="U40" s="238" t="e">
        <f>IF(AND((#REF!&gt;0),ISBLANK(F40)),F40,"NOT")</f>
        <v>#REF!</v>
      </c>
      <c r="V40" s="238" t="e">
        <f>IF(AND((#REF!&gt;0),ISBLANK(#REF!)),#REF!,"NOT")</f>
        <v>#REF!</v>
      </c>
      <c r="X40" s="238" t="str">
        <f t="shared" si="5"/>
        <v/>
      </c>
    </row>
    <row r="41" spans="2:28">
      <c r="B41" s="235"/>
      <c r="C41" s="50"/>
      <c r="D41" s="235"/>
      <c r="E41" s="50"/>
      <c r="F41" s="117"/>
      <c r="G41" s="105"/>
      <c r="H41" s="389"/>
      <c r="I41" s="390"/>
      <c r="J41" s="390"/>
      <c r="K41" s="390"/>
      <c r="L41" s="390"/>
      <c r="M41" s="390"/>
      <c r="N41" s="391"/>
      <c r="P41" s="241"/>
      <c r="T41" s="238" t="str">
        <f>IF(AND(($N40&gt;0),ISBLANK(B41)),B41,"NOT")</f>
        <v>NOT</v>
      </c>
      <c r="U41" s="238" t="str">
        <f>IF(AND(($N40&gt;0),ISBLANK(F41)),F41,"NOT")</f>
        <v>NOT</v>
      </c>
      <c r="V41" s="238" t="str">
        <f>IF(AND(($N40&gt;0),ISBLANK(H40)),H40,"NOT")</f>
        <v>NOT</v>
      </c>
      <c r="X41" s="238" t="str">
        <f t="shared" si="5"/>
        <v/>
      </c>
    </row>
    <row r="42" spans="2:28">
      <c r="B42" s="235"/>
      <c r="C42" s="50"/>
      <c r="D42" s="235"/>
      <c r="E42" s="50"/>
      <c r="F42" s="117"/>
      <c r="G42" s="105"/>
      <c r="H42" s="389"/>
      <c r="I42" s="390"/>
      <c r="J42" s="390"/>
      <c r="K42" s="390"/>
      <c r="L42" s="390"/>
      <c r="M42" s="390"/>
      <c r="N42" s="391"/>
      <c r="P42" s="241"/>
      <c r="T42" s="238" t="str">
        <f>IF(AND(($N42&gt;0),ISBLANK(B42)),B42,"NOT")</f>
        <v>NOT</v>
      </c>
      <c r="U42" s="238" t="str">
        <f t="shared" si="6"/>
        <v>NOT</v>
      </c>
      <c r="V42" s="238" t="str">
        <f t="shared" si="7"/>
        <v>NOT</v>
      </c>
      <c r="X42" s="238" t="str">
        <f t="shared" si="5"/>
        <v/>
      </c>
    </row>
    <row r="43" spans="2:28">
      <c r="B43" s="235"/>
      <c r="C43" s="50"/>
      <c r="D43" s="235"/>
      <c r="E43" s="50"/>
      <c r="F43" s="117"/>
      <c r="G43" s="105"/>
      <c r="H43" s="389"/>
      <c r="I43" s="390"/>
      <c r="J43" s="390"/>
      <c r="K43" s="390"/>
      <c r="L43" s="390"/>
      <c r="M43" s="390"/>
      <c r="N43" s="391"/>
      <c r="P43" s="241"/>
      <c r="T43" s="238" t="str">
        <f>IF(AND(($N43&gt;0),ISBLANK(B43)),B43,"NOT")</f>
        <v>NOT</v>
      </c>
      <c r="U43" s="238" t="str">
        <f t="shared" si="6"/>
        <v>NOT</v>
      </c>
      <c r="V43" s="238" t="str">
        <f t="shared" si="7"/>
        <v>NOT</v>
      </c>
      <c r="X43" s="238" t="str">
        <f t="shared" si="5"/>
        <v/>
      </c>
    </row>
    <row r="44" spans="2:28">
      <c r="B44" s="235"/>
      <c r="C44" s="50"/>
      <c r="D44" s="235"/>
      <c r="E44" s="50"/>
      <c r="F44" s="117"/>
      <c r="G44" s="105"/>
      <c r="H44" s="389"/>
      <c r="I44" s="390"/>
      <c r="J44" s="390"/>
      <c r="K44" s="390"/>
      <c r="L44" s="390"/>
      <c r="M44" s="390"/>
      <c r="N44" s="391"/>
      <c r="P44" s="241"/>
      <c r="T44" s="238" t="str">
        <f>IF(AND(($N44&gt;0),ISBLANK(B44)),B44,"NOT")</f>
        <v>NOT</v>
      </c>
      <c r="U44" s="238" t="str">
        <f t="shared" si="6"/>
        <v>NOT</v>
      </c>
      <c r="V44" s="238" t="str">
        <f t="shared" si="7"/>
        <v>NOT</v>
      </c>
      <c r="X44" s="238" t="str">
        <f t="shared" si="5"/>
        <v/>
      </c>
    </row>
    <row r="45" spans="2:28">
      <c r="B45" s="235"/>
      <c r="C45" s="50"/>
      <c r="D45" s="235"/>
      <c r="E45" s="50"/>
      <c r="F45" s="117"/>
      <c r="G45" s="105"/>
      <c r="H45" s="389"/>
      <c r="I45" s="390"/>
      <c r="J45" s="390"/>
      <c r="K45" s="390"/>
      <c r="L45" s="390"/>
      <c r="M45" s="390"/>
      <c r="N45" s="391"/>
      <c r="P45" s="241"/>
      <c r="T45" s="238" t="str">
        <f>IF(AND(($N45&gt;0),ISBLANK(B45)),B45,"NOT")</f>
        <v>NOT</v>
      </c>
      <c r="U45" s="238" t="str">
        <f t="shared" si="6"/>
        <v>NOT</v>
      </c>
      <c r="V45" s="238" t="str">
        <f t="shared" si="7"/>
        <v>NOT</v>
      </c>
      <c r="X45" s="238" t="str">
        <f t="shared" si="5"/>
        <v/>
      </c>
    </row>
    <row r="46" spans="2:28">
      <c r="B46" s="240"/>
      <c r="C46" s="50"/>
      <c r="D46" s="240"/>
      <c r="E46" s="50"/>
      <c r="F46" s="241"/>
      <c r="H46" s="241"/>
      <c r="J46" s="241"/>
      <c r="L46" s="241"/>
      <c r="M46" s="50"/>
      <c r="N46" s="241"/>
      <c r="P46" s="242"/>
    </row>
    <row r="47" spans="2:28">
      <c r="B47" s="240"/>
      <c r="C47" s="50"/>
      <c r="D47" s="240"/>
      <c r="E47" s="50"/>
      <c r="F47" s="241"/>
      <c r="H47" s="241"/>
      <c r="J47" s="241"/>
      <c r="L47" s="241"/>
      <c r="M47" s="50"/>
      <c r="N47" s="241"/>
      <c r="P47" s="242"/>
    </row>
    <row r="48" spans="2:28">
      <c r="B48" s="240"/>
      <c r="C48" s="50"/>
      <c r="D48" s="240"/>
      <c r="E48" s="50"/>
      <c r="F48" s="241"/>
      <c r="H48" s="241"/>
      <c r="J48" s="241"/>
      <c r="L48" s="241"/>
      <c r="M48" s="50"/>
      <c r="N48" s="241"/>
      <c r="P48" s="242"/>
    </row>
    <row r="49" spans="1:16" ht="18" customHeight="1">
      <c r="A49" s="249"/>
      <c r="B49" s="250"/>
      <c r="C49" s="120"/>
      <c r="D49" s="250"/>
      <c r="E49" s="120"/>
      <c r="F49" s="251"/>
      <c r="G49" s="121"/>
      <c r="H49" s="251"/>
      <c r="I49" s="121"/>
      <c r="J49" s="251"/>
      <c r="K49" s="121"/>
      <c r="L49" s="251"/>
      <c r="M49" s="120"/>
      <c r="N49" s="251"/>
      <c r="O49" s="121"/>
      <c r="P49" s="252"/>
    </row>
    <row r="50" spans="1:16" hidden="1"/>
    <row r="51" spans="1:16" hidden="1">
      <c r="C51" s="237" t="str">
        <f>LEFT(F51,3)</f>
        <v xml:space="preserve">1. </v>
      </c>
      <c r="E51" s="237" t="str">
        <f>LEFT(H51,3)</f>
        <v/>
      </c>
      <c r="F51" s="253" t="str">
        <f>CONCATENATE('[1]4. Light Project Activities'!A14," ",'[1]4. Light Project Activities'!B14)</f>
        <v>1. Project management</v>
      </c>
      <c r="N51" s="237">
        <f t="shared" ref="N51:N74" si="8">SUMIF($X$5:$X$48,C51,$N$5:$N$48)</f>
        <v>0</v>
      </c>
    </row>
    <row r="52" spans="1:16" hidden="1">
      <c r="C52" s="237" t="str">
        <f t="shared" ref="C52:C74" si="9">LEFT(F52,3)</f>
        <v xml:space="preserve">2. </v>
      </c>
      <c r="E52" s="237" t="str">
        <f t="shared" ref="E52:E74" si="10">LEFT(H52,3)</f>
        <v/>
      </c>
      <c r="F52" s="253" t="str">
        <f>CONCATENATE('[1]4. Light Project Activities'!A15," ",'[1]4. Light Project Activities'!B15)</f>
        <v>2. Communication</v>
      </c>
      <c r="N52" s="237">
        <f t="shared" si="8"/>
        <v>0</v>
      </c>
    </row>
    <row r="53" spans="1:16" hidden="1">
      <c r="C53" s="237" t="str">
        <f t="shared" si="9"/>
        <v xml:space="preserve">3. </v>
      </c>
      <c r="E53" s="237" t="str">
        <f t="shared" si="10"/>
        <v/>
      </c>
      <c r="F53" s="253" t="str">
        <f>CONCATENATE('[1]4. Light Project Activities'!A16," ",'[1]4. Light Project Activities'!B16)</f>
        <v>3. Cooperation activity 1</v>
      </c>
      <c r="N53" s="237">
        <f t="shared" si="8"/>
        <v>0</v>
      </c>
    </row>
    <row r="54" spans="1:16" hidden="1">
      <c r="C54" s="237" t="str">
        <f t="shared" si="9"/>
        <v xml:space="preserve">4. </v>
      </c>
      <c r="E54" s="237" t="str">
        <f t="shared" si="10"/>
        <v/>
      </c>
      <c r="F54" s="253" t="str">
        <f>CONCATENATE('[1]4. Light Project Activities'!A17," ",'[1]4. Light Project Activities'!B17)</f>
        <v>4. Cooperation activity 2</v>
      </c>
      <c r="N54" s="237">
        <f t="shared" si="8"/>
        <v>0</v>
      </c>
    </row>
    <row r="55" spans="1:16" hidden="1">
      <c r="C55" s="237" t="str">
        <f t="shared" si="9"/>
        <v xml:space="preserve">5. </v>
      </c>
      <c r="E55" s="237" t="str">
        <f t="shared" si="10"/>
        <v/>
      </c>
      <c r="F55" s="253" t="str">
        <f>CONCATENATE('[1]4. Light Project Activities'!A18," ",'[1]4. Light Project Activities'!B18)</f>
        <v>5. Cooperation activity 3</v>
      </c>
      <c r="N55" s="237">
        <f t="shared" si="8"/>
        <v>0</v>
      </c>
    </row>
    <row r="56" spans="1:16" hidden="1">
      <c r="C56" s="237" t="str">
        <f t="shared" si="9"/>
        <v xml:space="preserve">6. </v>
      </c>
      <c r="E56" s="237" t="str">
        <f t="shared" si="10"/>
        <v/>
      </c>
      <c r="F56" s="253" t="str">
        <f>CONCATENATE('[1]4. Light Project Activities'!A19," ",'[1]4. Light Project Activities'!B19)</f>
        <v>6. etc.</v>
      </c>
      <c r="N56" s="237">
        <f t="shared" si="8"/>
        <v>0</v>
      </c>
    </row>
    <row r="57" spans="1:16" hidden="1">
      <c r="C57" s="237" t="str">
        <f t="shared" si="9"/>
        <v xml:space="preserve">7. </v>
      </c>
      <c r="E57" s="237" t="str">
        <f t="shared" si="10"/>
        <v/>
      </c>
      <c r="F57" s="253" t="str">
        <f>CONCATENATE('[1]4. Light Project Activities'!A20," ",'[1]4. Light Project Activities'!B20)</f>
        <v xml:space="preserve">7. </v>
      </c>
      <c r="N57" s="237">
        <f t="shared" si="8"/>
        <v>0</v>
      </c>
    </row>
    <row r="58" spans="1:16" hidden="1">
      <c r="C58" s="237" t="str">
        <f t="shared" si="9"/>
        <v xml:space="preserve">8. </v>
      </c>
      <c r="E58" s="237" t="str">
        <f t="shared" si="10"/>
        <v/>
      </c>
      <c r="F58" s="253" t="str">
        <f>CONCATENATE('[1]4. Light Project Activities'!A21," ",'[1]4. Light Project Activities'!B21)</f>
        <v xml:space="preserve">8. </v>
      </c>
      <c r="N58" s="237">
        <f t="shared" si="8"/>
        <v>0</v>
      </c>
    </row>
    <row r="59" spans="1:16" hidden="1">
      <c r="C59" s="237" t="str">
        <f t="shared" si="9"/>
        <v xml:space="preserve">9. </v>
      </c>
      <c r="E59" s="237" t="str">
        <f t="shared" si="10"/>
        <v/>
      </c>
      <c r="F59" s="253" t="str">
        <f>CONCATENATE('[1]4. Light Project Activities'!A22," ",'[1]4. Light Project Activities'!B22)</f>
        <v xml:space="preserve">9. </v>
      </c>
      <c r="N59" s="237">
        <f t="shared" si="8"/>
        <v>0</v>
      </c>
    </row>
    <row r="60" spans="1:16" hidden="1">
      <c r="C60" s="237" t="str">
        <f t="shared" si="9"/>
        <v>10.</v>
      </c>
      <c r="E60" s="237" t="str">
        <f t="shared" si="10"/>
        <v/>
      </c>
      <c r="F60" s="253" t="str">
        <f>CONCATENATE('[1]4. Light Project Activities'!A23," ",'[1]4. Light Project Activities'!B23)</f>
        <v xml:space="preserve">10. </v>
      </c>
      <c r="N60" s="237">
        <f t="shared" si="8"/>
        <v>0</v>
      </c>
    </row>
    <row r="61" spans="1:16" hidden="1">
      <c r="C61" s="237" t="str">
        <f t="shared" si="9"/>
        <v>11.</v>
      </c>
      <c r="E61" s="237" t="str">
        <f t="shared" si="10"/>
        <v/>
      </c>
      <c r="F61" s="253" t="str">
        <f>CONCATENATE('[1]4. Light Project Activities'!A24," ",'[1]4. Light Project Activities'!B24)</f>
        <v xml:space="preserve">11. </v>
      </c>
      <c r="N61" s="237">
        <f t="shared" si="8"/>
        <v>0</v>
      </c>
    </row>
    <row r="62" spans="1:16" hidden="1">
      <c r="C62" s="237" t="str">
        <f t="shared" si="9"/>
        <v>12.</v>
      </c>
      <c r="E62" s="237" t="str">
        <f t="shared" si="10"/>
        <v/>
      </c>
      <c r="F62" s="253" t="str">
        <f>CONCATENATE('[1]4. Light Project Activities'!A25," ",'[1]4. Light Project Activities'!B25)</f>
        <v xml:space="preserve">12. </v>
      </c>
      <c r="N62" s="237">
        <f t="shared" si="8"/>
        <v>0</v>
      </c>
    </row>
    <row r="63" spans="1:16" hidden="1">
      <c r="B63" s="254"/>
      <c r="C63" s="254" t="str">
        <f t="shared" si="9"/>
        <v/>
      </c>
      <c r="D63" s="254"/>
      <c r="E63" s="254" t="str">
        <f t="shared" si="10"/>
        <v/>
      </c>
      <c r="F63" s="254"/>
      <c r="N63" s="237">
        <f t="shared" si="8"/>
        <v>0</v>
      </c>
    </row>
    <row r="64" spans="1:16" hidden="1">
      <c r="B64" s="254"/>
      <c r="C64" s="254" t="str">
        <f t="shared" si="9"/>
        <v/>
      </c>
      <c r="D64" s="254"/>
      <c r="E64" s="254" t="str">
        <f t="shared" si="10"/>
        <v/>
      </c>
      <c r="F64" s="254"/>
      <c r="N64" s="237">
        <f t="shared" si="8"/>
        <v>0</v>
      </c>
    </row>
    <row r="65" spans="2:14" hidden="1">
      <c r="B65" s="254"/>
      <c r="C65" s="254" t="str">
        <f t="shared" si="9"/>
        <v/>
      </c>
      <c r="D65" s="254"/>
      <c r="E65" s="254" t="str">
        <f t="shared" si="10"/>
        <v/>
      </c>
      <c r="F65" s="254"/>
      <c r="N65" s="237">
        <f t="shared" si="8"/>
        <v>0</v>
      </c>
    </row>
    <row r="66" spans="2:14" hidden="1">
      <c r="B66" s="254"/>
      <c r="C66" s="254" t="str">
        <f t="shared" si="9"/>
        <v/>
      </c>
      <c r="D66" s="254"/>
      <c r="E66" s="254" t="str">
        <f t="shared" si="10"/>
        <v/>
      </c>
      <c r="F66" s="254"/>
      <c r="N66" s="237">
        <f t="shared" si="8"/>
        <v>0</v>
      </c>
    </row>
    <row r="67" spans="2:14" hidden="1">
      <c r="B67" s="254"/>
      <c r="C67" s="254" t="str">
        <f t="shared" si="9"/>
        <v/>
      </c>
      <c r="D67" s="254"/>
      <c r="E67" s="254" t="str">
        <f t="shared" si="10"/>
        <v/>
      </c>
      <c r="F67" s="254"/>
      <c r="N67" s="237">
        <f t="shared" si="8"/>
        <v>0</v>
      </c>
    </row>
    <row r="68" spans="2:14" hidden="1">
      <c r="B68" s="254"/>
      <c r="C68" s="254" t="str">
        <f t="shared" si="9"/>
        <v/>
      </c>
      <c r="D68" s="254"/>
      <c r="E68" s="254" t="str">
        <f t="shared" si="10"/>
        <v/>
      </c>
      <c r="F68" s="254"/>
      <c r="N68" s="237">
        <f t="shared" si="8"/>
        <v>0</v>
      </c>
    </row>
    <row r="69" spans="2:14" hidden="1">
      <c r="B69" s="254"/>
      <c r="C69" s="254" t="str">
        <f t="shared" si="9"/>
        <v/>
      </c>
      <c r="D69" s="254"/>
      <c r="E69" s="254" t="str">
        <f t="shared" si="10"/>
        <v/>
      </c>
      <c r="F69" s="254"/>
      <c r="N69" s="237">
        <f t="shared" si="8"/>
        <v>0</v>
      </c>
    </row>
    <row r="70" spans="2:14" hidden="1">
      <c r="B70" s="254"/>
      <c r="C70" s="254" t="str">
        <f t="shared" si="9"/>
        <v/>
      </c>
      <c r="D70" s="254"/>
      <c r="E70" s="254" t="str">
        <f t="shared" si="10"/>
        <v/>
      </c>
      <c r="F70" s="254"/>
      <c r="N70" s="237">
        <f t="shared" si="8"/>
        <v>0</v>
      </c>
    </row>
    <row r="71" spans="2:14" hidden="1">
      <c r="B71" s="254"/>
      <c r="C71" s="254" t="str">
        <f t="shared" si="9"/>
        <v/>
      </c>
      <c r="D71" s="254"/>
      <c r="E71" s="254" t="str">
        <f t="shared" si="10"/>
        <v/>
      </c>
      <c r="F71" s="254"/>
      <c r="N71" s="237">
        <f t="shared" si="8"/>
        <v>0</v>
      </c>
    </row>
    <row r="72" spans="2:14" hidden="1">
      <c r="B72" s="254"/>
      <c r="C72" s="254" t="str">
        <f t="shared" si="9"/>
        <v/>
      </c>
      <c r="D72" s="254"/>
      <c r="E72" s="254" t="str">
        <f t="shared" si="10"/>
        <v/>
      </c>
      <c r="F72" s="254"/>
      <c r="N72" s="237">
        <f t="shared" si="8"/>
        <v>0</v>
      </c>
    </row>
    <row r="73" spans="2:14" hidden="1">
      <c r="B73" s="254"/>
      <c r="C73" s="254" t="str">
        <f t="shared" si="9"/>
        <v/>
      </c>
      <c r="D73" s="254"/>
      <c r="E73" s="254" t="str">
        <f t="shared" si="10"/>
        <v/>
      </c>
      <c r="F73" s="254"/>
      <c r="N73" s="237">
        <f t="shared" si="8"/>
        <v>0</v>
      </c>
    </row>
    <row r="74" spans="2:14" hidden="1">
      <c r="B74" s="254"/>
      <c r="C74" s="254" t="str">
        <f t="shared" si="9"/>
        <v/>
      </c>
      <c r="D74" s="254"/>
      <c r="E74" s="254" t="str">
        <f t="shared" si="10"/>
        <v/>
      </c>
      <c r="F74" s="254"/>
      <c r="N74" s="237">
        <f t="shared" si="8"/>
        <v>0</v>
      </c>
    </row>
    <row r="75" spans="2:14" hidden="1">
      <c r="C75" s="237"/>
      <c r="E75" s="237"/>
      <c r="F75" s="255"/>
    </row>
    <row r="76" spans="2:14" hidden="1">
      <c r="C76" s="237"/>
      <c r="E76" s="237"/>
    </row>
    <row r="77" spans="2:14">
      <c r="C77" s="237"/>
      <c r="E77" s="237"/>
    </row>
    <row r="78" spans="2:14">
      <c r="C78" s="237"/>
      <c r="E78" s="237"/>
    </row>
    <row r="79" spans="2:14">
      <c r="C79" s="237"/>
      <c r="E79" s="237"/>
    </row>
    <row r="80" spans="2:14">
      <c r="C80" s="237"/>
      <c r="E80" s="237"/>
    </row>
    <row r="82" spans="4:5" hidden="1"/>
    <row r="83" spans="4:5" hidden="1"/>
    <row r="84" spans="4:5" ht="38.25" hidden="1">
      <c r="D84" s="233" t="s">
        <v>264</v>
      </c>
      <c r="E84" s="237"/>
    </row>
    <row r="85" spans="4:5" ht="51" hidden="1">
      <c r="D85" s="233" t="s">
        <v>265</v>
      </c>
      <c r="E85" s="237"/>
    </row>
    <row r="86" spans="4:5" hidden="1">
      <c r="D86" s="233"/>
      <c r="E86" s="237"/>
    </row>
    <row r="87" spans="4:5" hidden="1"/>
    <row r="88" spans="4:5" hidden="1"/>
  </sheetData>
  <sheetProtection selectLockedCells="1"/>
  <protectedRanges>
    <protectedRange sqref="A4 A6 A30" name="XI_XIV Előkészítő_1"/>
    <protectedRange sqref="M31:M34 H36:N45 B5:E5 M46:M49 M5 B31:E49 B7:E28 M7:M9 M11:M28" name="XI_XIV Előkészítő_2_1"/>
    <protectedRange sqref="M29 B29:E29" name="XI_XIV Előkészítő_2_1_2_2"/>
  </protectedRanges>
  <mergeCells count="19">
    <mergeCell ref="H45:N45"/>
    <mergeCell ref="H37:N37"/>
    <mergeCell ref="H38:N38"/>
    <mergeCell ref="H39:N39"/>
    <mergeCell ref="H40:N40"/>
    <mergeCell ref="H41:N41"/>
    <mergeCell ref="H42:N42"/>
    <mergeCell ref="H44:N44"/>
    <mergeCell ref="B31:N31"/>
    <mergeCell ref="B33:N33"/>
    <mergeCell ref="H35:N35"/>
    <mergeCell ref="H36:N36"/>
    <mergeCell ref="H43:N43"/>
    <mergeCell ref="F29:J29"/>
    <mergeCell ref="A1:B1"/>
    <mergeCell ref="D1:P1"/>
    <mergeCell ref="F3:J3"/>
    <mergeCell ref="F5:J5"/>
    <mergeCell ref="B8:N8"/>
  </mergeCells>
  <conditionalFormatting sqref="B31 D31">
    <cfRule type="cellIs" dxfId="29" priority="3" stopIfTrue="1" operator="equal">
      <formula>$T31</formula>
    </cfRule>
  </conditionalFormatting>
  <conditionalFormatting sqref="F3:J3">
    <cfRule type="cellIs" dxfId="28" priority="2" stopIfTrue="1" operator="equal">
      <formula>Q$3</formula>
    </cfRule>
  </conditionalFormatting>
  <conditionalFormatting sqref="F5:J5">
    <cfRule type="cellIs" dxfId="27" priority="1" stopIfTrue="1" operator="equal">
      <formula>$S5</formula>
    </cfRule>
  </conditionalFormatting>
  <dataValidations count="3">
    <dataValidation type="list" allowBlank="1" showInputMessage="1" showErrorMessage="1" sqref="F36:F45 F11:F25" xr:uid="{0EB19468-ACC3-4F45-A719-3F3CAFB13F91}">
      <formula1>$F$51:$F$62</formula1>
    </dataValidation>
    <dataValidation type="decimal" allowBlank="1" showInputMessage="1" showErrorMessage="1" sqref="P35:P45 J32 J34 N32 L34 F34 N34 H34 H32 F32 L32 P10:P25 J9 L9 F9 N9 H9 J46:J49 L46:L49 H46:H49 F46:F49 N46:N49 N7 J7 L7 H7 F7 H26:H28 L26:L28 J26:J28 F26:F28 N26:N28" xr:uid="{5DCEFDE5-915D-46AC-ACCC-70F7DEC6D6A1}">
      <formula1>0</formula1>
      <formula2>99999999.99</formula2>
    </dataValidation>
    <dataValidation type="decimal" operator="greaterThanOrEqual" allowBlank="1" showInputMessage="1" showErrorMessage="1" sqref="J11:J25 L11:L25" xr:uid="{EC65D4CC-CB60-434E-AE80-0C8CA13193AA}">
      <formula1>0</formula1>
    </dataValidation>
  </dataValidations>
  <pageMargins left="0.6692913385826772" right="0.15748031496062992" top="0.31496062992125984" bottom="0.31496062992125984" header="0.15748031496062992" footer="0.11811023622047245"/>
  <pageSetup scale="67" fitToHeight="12" orientation="portrait" r:id="rId1"/>
  <headerFooter alignWithMargins="0">
    <oddFooter xml:space="preserve">&amp;C&amp;"Arial,Italic"&amp;A&amp;R&amp;"Arial,Italic"Page &amp;P of &amp;N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206F1-3EAC-45CF-895E-CEDDEFD2386C}">
  <sheetPr>
    <pageSetUpPr fitToPage="1"/>
  </sheetPr>
  <dimension ref="A1:S29"/>
  <sheetViews>
    <sheetView zoomScale="130" zoomScaleNormal="130" workbookViewId="0">
      <selection activeCell="H13" sqref="H13"/>
    </sheetView>
  </sheetViews>
  <sheetFormatPr defaultRowHeight="12.75"/>
  <cols>
    <col min="1" max="1" width="3.7109375" style="47" customWidth="1"/>
    <col min="2" max="2" width="35.5703125" style="28" customWidth="1"/>
    <col min="3" max="3" width="0.5703125" style="28" customWidth="1"/>
    <col min="4" max="4" width="13.7109375" style="28" customWidth="1"/>
    <col min="5" max="5" width="0.5703125" style="28" customWidth="1"/>
    <col min="6" max="6" width="13.7109375" style="28" customWidth="1"/>
    <col min="7" max="7" width="0.5703125" style="28" customWidth="1"/>
    <col min="8" max="8" width="13.7109375" style="28" customWidth="1"/>
    <col min="9" max="9" width="0.5703125" style="28" customWidth="1"/>
    <col min="10" max="10" width="13.7109375" style="28" customWidth="1"/>
    <col min="11" max="11" width="0.5703125" style="28" customWidth="1"/>
    <col min="12" max="12" width="13.7109375" style="28" customWidth="1"/>
    <col min="13" max="13" width="0.5703125" style="28" customWidth="1"/>
    <col min="14" max="14" width="13.7109375" style="28" customWidth="1"/>
    <col min="15" max="15" width="0.5703125" style="28" customWidth="1"/>
    <col min="16" max="16" width="13.7109375" style="28" customWidth="1"/>
    <col min="17" max="17" width="0.5703125" style="28" customWidth="1"/>
    <col min="18" max="18" width="10.7109375" style="28" customWidth="1"/>
    <col min="19" max="19" width="0.5703125" style="28" customWidth="1"/>
    <col min="20" max="20" width="0" style="47" hidden="1" customWidth="1"/>
    <col min="21" max="16384" width="9.140625" style="47"/>
  </cols>
  <sheetData>
    <row r="1" spans="1:19" ht="22.5" customHeight="1">
      <c r="A1" s="398" t="s">
        <v>269</v>
      </c>
      <c r="B1" s="398"/>
      <c r="C1" s="398"/>
      <c r="D1" s="398"/>
      <c r="E1" s="398"/>
      <c r="F1" s="398"/>
      <c r="G1" s="398"/>
      <c r="H1" s="398"/>
      <c r="I1" s="398"/>
      <c r="J1" s="398"/>
      <c r="K1" s="398"/>
      <c r="L1" s="398"/>
      <c r="M1" s="398"/>
      <c r="N1" s="398"/>
      <c r="O1" s="398"/>
      <c r="P1" s="398"/>
      <c r="Q1" s="398"/>
      <c r="R1" s="398"/>
      <c r="S1" s="53"/>
    </row>
    <row r="3" spans="1:19">
      <c r="A3" s="238"/>
      <c r="B3" s="87" t="s">
        <v>270</v>
      </c>
      <c r="C3" s="237"/>
      <c r="D3" s="417">
        <f>'1. General Data'!C9</f>
        <v>0</v>
      </c>
      <c r="E3" s="418"/>
      <c r="F3" s="418"/>
      <c r="G3" s="418"/>
      <c r="H3" s="418"/>
      <c r="I3" s="418"/>
      <c r="J3" s="418"/>
      <c r="K3" s="418"/>
      <c r="L3" s="418"/>
      <c r="M3" s="418"/>
      <c r="N3" s="418"/>
      <c r="O3" s="418"/>
      <c r="P3" s="418"/>
      <c r="Q3" s="418"/>
      <c r="R3" s="419"/>
      <c r="S3" s="237"/>
    </row>
    <row r="4" spans="1:19" ht="6" customHeight="1">
      <c r="A4" s="238"/>
      <c r="B4" s="237"/>
      <c r="C4" s="237"/>
      <c r="D4" s="420"/>
      <c r="E4" s="421"/>
      <c r="F4" s="421"/>
      <c r="G4" s="421"/>
      <c r="H4" s="421"/>
      <c r="I4" s="421"/>
      <c r="J4" s="421"/>
      <c r="K4" s="421"/>
      <c r="L4" s="421"/>
      <c r="M4" s="421"/>
      <c r="N4" s="421"/>
      <c r="O4" s="421"/>
      <c r="P4" s="421"/>
      <c r="Q4" s="421"/>
      <c r="R4" s="422"/>
      <c r="S4" s="237"/>
    </row>
    <row r="5" spans="1:19">
      <c r="A5" s="238"/>
      <c r="B5" s="88"/>
      <c r="C5" s="237"/>
      <c r="D5" s="423"/>
      <c r="E5" s="424"/>
      <c r="F5" s="424"/>
      <c r="G5" s="424"/>
      <c r="H5" s="424"/>
      <c r="I5" s="424"/>
      <c r="J5" s="424"/>
      <c r="K5" s="424"/>
      <c r="L5" s="424"/>
      <c r="M5" s="424"/>
      <c r="N5" s="424"/>
      <c r="O5" s="424"/>
      <c r="P5" s="424"/>
      <c r="Q5" s="424"/>
      <c r="R5" s="425"/>
      <c r="S5" s="237"/>
    </row>
    <row r="6" spans="1:19">
      <c r="A6" s="238"/>
      <c r="B6" s="54"/>
      <c r="C6" s="54"/>
      <c r="D6" s="237"/>
      <c r="E6" s="237"/>
      <c r="F6" s="237"/>
      <c r="G6" s="237"/>
      <c r="H6" s="237"/>
      <c r="I6" s="237"/>
      <c r="J6" s="237"/>
      <c r="K6" s="237"/>
      <c r="L6" s="237"/>
      <c r="M6" s="237"/>
      <c r="N6" s="237"/>
      <c r="O6" s="237"/>
      <c r="P6" s="237"/>
      <c r="Q6" s="237"/>
      <c r="R6" s="237"/>
      <c r="S6" s="237"/>
    </row>
    <row r="7" spans="1:19">
      <c r="A7" s="431" t="s">
        <v>271</v>
      </c>
      <c r="B7" s="432"/>
      <c r="C7" s="237"/>
      <c r="D7" s="416"/>
      <c r="E7" s="416"/>
      <c r="F7" s="416"/>
      <c r="G7" s="416"/>
      <c r="H7" s="416"/>
      <c r="I7" s="416"/>
      <c r="J7" s="416"/>
      <c r="K7" s="416"/>
      <c r="L7" s="416"/>
      <c r="M7" s="416"/>
      <c r="N7" s="416"/>
      <c r="O7" s="236"/>
      <c r="P7" s="395" t="s">
        <v>272</v>
      </c>
      <c r="Q7" s="429"/>
      <c r="R7" s="430"/>
      <c r="S7" s="237"/>
    </row>
    <row r="8" spans="1:19" ht="25.5">
      <c r="A8" s="433"/>
      <c r="B8" s="434"/>
      <c r="C8" s="55"/>
      <c r="D8" s="49" t="s">
        <v>109</v>
      </c>
      <c r="E8" s="46"/>
      <c r="F8" s="49" t="s">
        <v>110</v>
      </c>
      <c r="G8" s="46"/>
      <c r="H8" s="49" t="s">
        <v>111</v>
      </c>
      <c r="I8" s="46"/>
      <c r="J8" s="49" t="s">
        <v>112</v>
      </c>
      <c r="K8" s="46"/>
      <c r="L8" s="49" t="s">
        <v>273</v>
      </c>
      <c r="M8" s="46"/>
      <c r="N8" s="49" t="s">
        <v>274</v>
      </c>
      <c r="O8" s="46"/>
      <c r="P8" s="437" t="s">
        <v>275</v>
      </c>
      <c r="Q8" s="46"/>
      <c r="R8" s="437" t="s">
        <v>276</v>
      </c>
      <c r="S8" s="104"/>
    </row>
    <row r="9" spans="1:19" ht="51.75" customHeight="1">
      <c r="A9" s="249"/>
      <c r="B9" s="249"/>
      <c r="C9" s="139"/>
      <c r="D9" s="186">
        <f>'2. Light Partner 1 data - SME'!$C$9</f>
        <v>0</v>
      </c>
      <c r="E9" s="187"/>
      <c r="F9" s="186">
        <f>'2. Light Partner 2 data - SME'!$C$9</f>
        <v>0</v>
      </c>
      <c r="G9" s="187"/>
      <c r="H9" s="186">
        <f>'2. Light Partner 3 data - SME'!$C$9</f>
        <v>0</v>
      </c>
      <c r="I9" s="187"/>
      <c r="J9" s="186">
        <f>'2. Light Partner 4 data - SME'!$C$9</f>
        <v>0</v>
      </c>
      <c r="K9" s="62"/>
      <c r="L9" s="186">
        <f>'2. Light Partner 3 data - R&amp;D'!$C$9</f>
        <v>0</v>
      </c>
      <c r="M9" s="187"/>
      <c r="N9" s="186">
        <f>'2. Light Partner 4 data - R&amp;D'!$C$9</f>
        <v>0</v>
      </c>
      <c r="O9" s="62"/>
      <c r="P9" s="438"/>
      <c r="Q9" s="62"/>
      <c r="R9" s="438"/>
      <c r="S9" s="62"/>
    </row>
    <row r="10" spans="1:19" ht="3" customHeight="1">
      <c r="A10" s="238"/>
      <c r="B10" s="240"/>
      <c r="C10" s="240"/>
      <c r="D10" s="237"/>
      <c r="E10" s="237"/>
      <c r="F10" s="237"/>
      <c r="G10" s="237"/>
      <c r="H10" s="237"/>
      <c r="I10" s="237"/>
      <c r="J10" s="237"/>
      <c r="K10" s="237"/>
      <c r="L10" s="237"/>
      <c r="M10" s="237"/>
      <c r="N10" s="237"/>
      <c r="O10" s="237"/>
      <c r="P10" s="237"/>
      <c r="Q10" s="237"/>
      <c r="R10" s="237"/>
      <c r="S10" s="237"/>
    </row>
    <row r="11" spans="1:19">
      <c r="A11" s="38">
        <v>1</v>
      </c>
      <c r="B11" s="39" t="str">
        <f>'6. Light Partner 1 budget - SME'!B5</f>
        <v>Preparation costs</v>
      </c>
      <c r="C11" s="27"/>
      <c r="D11" s="70">
        <f>'6. Light Partner 1 budget - SME'!$N5</f>
        <v>0</v>
      </c>
      <c r="E11" s="70">
        <f>'6. Light Partner 1 budget - SME'!$N5</f>
        <v>0</v>
      </c>
      <c r="F11" s="70">
        <f>'6. Light Partner 2 budget - SME'!$N5</f>
        <v>0</v>
      </c>
      <c r="G11" s="70" t="e">
        <f>#REF!</f>
        <v>#REF!</v>
      </c>
      <c r="H11" s="70">
        <f>'6. Light Partner 3 budget - SME'!$N5</f>
        <v>0</v>
      </c>
      <c r="I11" s="70" t="e">
        <f>#REF!</f>
        <v>#REF!</v>
      </c>
      <c r="J11" s="70">
        <f>'6. Light Partner 4 budget - SME'!$N5</f>
        <v>0</v>
      </c>
      <c r="K11" s="273"/>
      <c r="L11" s="70">
        <f>'6. Light Partner 3 budget - SME'!$N5</f>
        <v>0</v>
      </c>
      <c r="M11" s="70" t="e">
        <f>#REF!</f>
        <v>#REF!</v>
      </c>
      <c r="N11" s="70">
        <f>'6. Light Partner 4 budget - SME'!$N5</f>
        <v>0</v>
      </c>
      <c r="O11" s="273"/>
      <c r="P11" s="70">
        <f>D11+F11+H11+J11+L11+N11</f>
        <v>0</v>
      </c>
      <c r="Q11" s="273"/>
      <c r="R11" s="71">
        <f>IF(P$25=0,0%,P11/P$25)</f>
        <v>0</v>
      </c>
      <c r="S11" s="237"/>
    </row>
    <row r="12" spans="1:19" ht="3" customHeight="1">
      <c r="A12" s="238"/>
      <c r="B12" s="240"/>
      <c r="C12" s="240"/>
      <c r="D12" s="273"/>
      <c r="E12" s="273"/>
      <c r="F12" s="273"/>
      <c r="G12" s="273"/>
      <c r="H12" s="273"/>
      <c r="I12" s="273"/>
      <c r="J12" s="273"/>
      <c r="K12" s="273"/>
      <c r="L12" s="273"/>
      <c r="M12" s="273"/>
      <c r="N12" s="273"/>
      <c r="O12" s="273"/>
      <c r="P12" s="273"/>
      <c r="Q12" s="273"/>
      <c r="R12" s="273"/>
      <c r="S12" s="237"/>
    </row>
    <row r="13" spans="1:19">
      <c r="A13" s="38">
        <v>2</v>
      </c>
      <c r="B13" s="39" t="str">
        <f>'6. Light Partner 1 budget - SME'!B7</f>
        <v>Staff costs</v>
      </c>
      <c r="C13" s="27"/>
      <c r="D13" s="70">
        <f>'6. Light Partner 1 budget - SME'!$N7</f>
        <v>0</v>
      </c>
      <c r="E13" s="70" t="e">
        <f>SUM(#REF!)</f>
        <v>#REF!</v>
      </c>
      <c r="F13" s="70">
        <f>'6. Light Partner 2 budget - SME'!$N7</f>
        <v>0</v>
      </c>
      <c r="G13" s="70" t="e">
        <f>SUM(#REF!)</f>
        <v>#REF!</v>
      </c>
      <c r="H13" s="70">
        <f>'6. Light Partner 3 budget - SME'!$N7</f>
        <v>0</v>
      </c>
      <c r="I13" s="70" t="e">
        <f>SUM(#REF!)</f>
        <v>#REF!</v>
      </c>
      <c r="J13" s="70">
        <f>'6. Light Partner 4 budget - SME'!$N7</f>
        <v>0</v>
      </c>
      <c r="K13" s="273"/>
      <c r="L13" s="70">
        <f>'6. Light Partner 3 budget - SME'!$N7</f>
        <v>0</v>
      </c>
      <c r="M13" s="70" t="e">
        <f>SUM(#REF!)</f>
        <v>#REF!</v>
      </c>
      <c r="N13" s="70">
        <f>'6. Light Partner 4 budget - SME'!$N7</f>
        <v>0</v>
      </c>
      <c r="O13" s="273"/>
      <c r="P13" s="70">
        <f>D13+F13+H13+J13+L13+N13</f>
        <v>0</v>
      </c>
      <c r="Q13" s="273"/>
      <c r="R13" s="71">
        <f>IF(P$25=0,0%,P13/P$25)</f>
        <v>0</v>
      </c>
      <c r="S13" s="237"/>
    </row>
    <row r="14" spans="1:19" s="28" customFormat="1" ht="3" customHeight="1">
      <c r="A14" s="274"/>
      <c r="B14" s="240"/>
      <c r="C14" s="240"/>
      <c r="D14" s="273"/>
      <c r="E14" s="273"/>
      <c r="F14" s="273"/>
      <c r="G14" s="273"/>
      <c r="H14" s="273"/>
      <c r="I14" s="273"/>
      <c r="J14" s="273"/>
      <c r="K14" s="273"/>
      <c r="L14" s="273"/>
      <c r="M14" s="273"/>
      <c r="N14" s="273"/>
      <c r="O14" s="273"/>
      <c r="P14" s="273"/>
      <c r="Q14" s="273"/>
      <c r="R14" s="273"/>
      <c r="S14" s="237"/>
    </row>
    <row r="15" spans="1:19" s="28" customFormat="1" ht="12.75" customHeight="1">
      <c r="A15" s="40">
        <v>3</v>
      </c>
      <c r="B15" s="39" t="str">
        <f>'6. Light Partner 1 budget - SME'!B9</f>
        <v>Office and administrative expenditure</v>
      </c>
      <c r="C15" s="27"/>
      <c r="D15" s="74">
        <f>'6. Light Partner 1 budget - SME'!$N9</f>
        <v>0</v>
      </c>
      <c r="E15" s="74">
        <f>'6. Light Partner 1 budget - SME'!$N9</f>
        <v>0</v>
      </c>
      <c r="F15" s="74">
        <f>'6. Light Partner 1 budget - SME'!$N9</f>
        <v>0</v>
      </c>
      <c r="G15" s="74">
        <f>'6. Light Partner 1 budget - SME'!$N9</f>
        <v>0</v>
      </c>
      <c r="H15" s="74">
        <f>'6. Light Partner 1 budget - SME'!$N9</f>
        <v>0</v>
      </c>
      <c r="I15" s="74">
        <f>'6. Light Partner 1 budget - SME'!$N9</f>
        <v>0</v>
      </c>
      <c r="J15" s="74">
        <f>'6. Light Partner 1 budget - SME'!$N9</f>
        <v>0</v>
      </c>
      <c r="K15" s="273"/>
      <c r="L15" s="74">
        <f>'6. Light Partner 1 budget - SME'!$N9</f>
        <v>0</v>
      </c>
      <c r="M15" s="74">
        <f>'6. Light Partner 1 budget - SME'!$N9</f>
        <v>0</v>
      </c>
      <c r="N15" s="74">
        <f>'6. Light Partner 1 budget - SME'!$N9</f>
        <v>0</v>
      </c>
      <c r="O15" s="273"/>
      <c r="P15" s="70">
        <f>D15+F15+H15+J15+L15+N15</f>
        <v>0</v>
      </c>
      <c r="Q15" s="273"/>
      <c r="R15" s="71">
        <f>IF(P$25=0,0%,P15/P$25)</f>
        <v>0</v>
      </c>
      <c r="S15" s="237"/>
    </row>
    <row r="16" spans="1:19" ht="3" customHeight="1">
      <c r="A16" s="238"/>
      <c r="B16" s="240"/>
      <c r="C16" s="240"/>
      <c r="D16" s="273"/>
      <c r="E16" s="273"/>
      <c r="F16" s="273"/>
      <c r="G16" s="273"/>
      <c r="H16" s="273"/>
      <c r="I16" s="273"/>
      <c r="J16" s="273"/>
      <c r="K16" s="273"/>
      <c r="L16" s="273"/>
      <c r="M16" s="273"/>
      <c r="N16" s="273"/>
      <c r="O16" s="273"/>
      <c r="P16" s="273"/>
      <c r="Q16" s="273"/>
      <c r="R16" s="273"/>
      <c r="S16" s="237"/>
    </row>
    <row r="17" spans="1:19">
      <c r="A17" s="38">
        <v>4</v>
      </c>
      <c r="B17" s="39" t="str">
        <f>'6. Light Partner 1 budget - SME'!B11</f>
        <v>Travel and accommodation costs</v>
      </c>
      <c r="C17" s="27"/>
      <c r="D17" s="70">
        <f>'6. Light Partner 1 budget - SME'!$N11</f>
        <v>0</v>
      </c>
      <c r="E17" s="273"/>
      <c r="F17" s="70">
        <f>'6. Light Partner 2 budget - SME'!$N11</f>
        <v>0</v>
      </c>
      <c r="G17" s="273"/>
      <c r="H17" s="70">
        <f>'6. Light Partner 3 budget - SME'!$N11</f>
        <v>0</v>
      </c>
      <c r="I17" s="273"/>
      <c r="J17" s="70">
        <f>'6. Light Partner 1 budget - SME'!$N11</f>
        <v>0</v>
      </c>
      <c r="K17" s="273"/>
      <c r="L17" s="70">
        <f>'6. Light Partner 3 budget - SME'!$N11</f>
        <v>0</v>
      </c>
      <c r="M17" s="273"/>
      <c r="N17" s="70">
        <f>'6. Light Partner 1 budget - SME'!$N11</f>
        <v>0</v>
      </c>
      <c r="O17" s="273"/>
      <c r="P17" s="70">
        <f>D17+F17+H17+J17+L17+N17</f>
        <v>0</v>
      </c>
      <c r="Q17" s="273"/>
      <c r="R17" s="71">
        <f>IF(P$25=0,0%,P17/P$25)</f>
        <v>0</v>
      </c>
      <c r="S17" s="237"/>
    </row>
    <row r="18" spans="1:19" s="28" customFormat="1" ht="3" customHeight="1">
      <c r="A18" s="238"/>
      <c r="B18" s="275"/>
      <c r="C18" s="275"/>
      <c r="D18" s="273"/>
      <c r="E18" s="273"/>
      <c r="F18" s="273"/>
      <c r="G18" s="273"/>
      <c r="H18" s="273"/>
      <c r="I18" s="273"/>
      <c r="J18" s="273"/>
      <c r="K18" s="273"/>
      <c r="L18" s="273"/>
      <c r="M18" s="273"/>
      <c r="N18" s="273"/>
      <c r="O18" s="273"/>
      <c r="P18" s="273"/>
      <c r="Q18" s="273"/>
      <c r="R18" s="273"/>
      <c r="S18" s="237"/>
    </row>
    <row r="19" spans="1:19" s="28" customFormat="1">
      <c r="A19" s="38">
        <v>5</v>
      </c>
      <c r="B19" s="39" t="str">
        <f>'6. Light Partner 1 budget - SME'!B31</f>
        <v>External expertise and services costs</v>
      </c>
      <c r="C19" s="27"/>
      <c r="D19" s="70">
        <f>'6. Light Partner 1 budget - SME'!$N31</f>
        <v>0</v>
      </c>
      <c r="E19" s="273"/>
      <c r="F19" s="70">
        <f>'6. Light Partner 2 budget - SME'!$N31</f>
        <v>0</v>
      </c>
      <c r="G19" s="273"/>
      <c r="H19" s="70">
        <f>'6. Light Partner 3 budget - SME'!$N31</f>
        <v>0</v>
      </c>
      <c r="I19" s="273"/>
      <c r="J19" s="70">
        <f>'6. Light Partner 1 budget - SME'!$N31</f>
        <v>0</v>
      </c>
      <c r="K19" s="273"/>
      <c r="L19" s="70">
        <f>'6. Light Partner 3 budget - SME'!$N31</f>
        <v>0</v>
      </c>
      <c r="M19" s="273"/>
      <c r="N19" s="70">
        <f>'6. Light Partner 1 budget - SME'!$N31</f>
        <v>0</v>
      </c>
      <c r="O19" s="273"/>
      <c r="P19" s="70">
        <f>D19+F19+H19+J19+L19+N19</f>
        <v>0</v>
      </c>
      <c r="Q19" s="273"/>
      <c r="R19" s="71">
        <f>IF(P$25=0,0%,P19/P$25)</f>
        <v>0</v>
      </c>
      <c r="S19" s="237"/>
    </row>
    <row r="20" spans="1:19" s="28" customFormat="1" ht="3" customHeight="1">
      <c r="A20" s="276"/>
      <c r="B20" s="240"/>
      <c r="C20" s="240"/>
      <c r="D20" s="273"/>
      <c r="E20" s="273"/>
      <c r="F20" s="273"/>
      <c r="G20" s="273"/>
      <c r="H20" s="273"/>
      <c r="I20" s="273"/>
      <c r="J20" s="273"/>
      <c r="K20" s="273"/>
      <c r="L20" s="273"/>
      <c r="M20" s="273"/>
      <c r="N20" s="273"/>
      <c r="O20" s="273"/>
      <c r="P20" s="277"/>
      <c r="Q20" s="273"/>
      <c r="R20" s="273"/>
      <c r="S20" s="237"/>
    </row>
    <row r="21" spans="1:19" s="28" customFormat="1">
      <c r="A21" s="40">
        <v>6</v>
      </c>
      <c r="B21" s="39" t="str">
        <f>'6. Light Partner 1 budget - SME'!B56</f>
        <v>Equipment expenditure</v>
      </c>
      <c r="C21" s="27"/>
      <c r="D21" s="70">
        <f>'6. Light Partner 1 budget - SME'!$N56</f>
        <v>0</v>
      </c>
      <c r="E21" s="273"/>
      <c r="F21" s="70">
        <f>'6. Light Partner 2 budget - SME'!$N56</f>
        <v>0</v>
      </c>
      <c r="G21" s="273"/>
      <c r="H21" s="70">
        <f>'6. Light Partner 3 budget - SME'!$N56</f>
        <v>0</v>
      </c>
      <c r="I21" s="273"/>
      <c r="J21" s="70">
        <f>'6. Light Partner 1 budget - SME'!$N56</f>
        <v>0</v>
      </c>
      <c r="K21" s="273"/>
      <c r="L21" s="70">
        <f>'6. Light Partner 3 budget - SME'!$N56</f>
        <v>0</v>
      </c>
      <c r="M21" s="273"/>
      <c r="N21" s="70">
        <f>'6. Light Partner 1 budget - SME'!$N56</f>
        <v>0</v>
      </c>
      <c r="O21" s="273"/>
      <c r="P21" s="70">
        <f>D21+F21+H21+J21+L21+N21</f>
        <v>0</v>
      </c>
      <c r="Q21" s="273"/>
      <c r="R21" s="71">
        <f>IF(P$25=0,0%,P21/P$25)</f>
        <v>0</v>
      </c>
      <c r="S21" s="237"/>
    </row>
    <row r="22" spans="1:19" s="28" customFormat="1" ht="3" customHeight="1">
      <c r="A22" s="274"/>
      <c r="B22" s="240"/>
      <c r="C22" s="240"/>
      <c r="D22" s="273"/>
      <c r="E22" s="273"/>
      <c r="F22" s="273"/>
      <c r="G22" s="273"/>
      <c r="H22" s="273"/>
      <c r="I22" s="273"/>
      <c r="J22" s="273"/>
      <c r="K22" s="273"/>
      <c r="L22" s="273"/>
      <c r="M22" s="273"/>
      <c r="N22" s="273"/>
      <c r="O22" s="273"/>
      <c r="P22" s="273"/>
      <c r="Q22" s="273"/>
      <c r="R22" s="273"/>
      <c r="S22" s="237"/>
    </row>
    <row r="23" spans="1:19" s="28" customFormat="1" ht="25.5">
      <c r="A23" s="40">
        <v>7</v>
      </c>
      <c r="B23" s="39" t="str">
        <f>'6. Light Partner 1 budget - SME'!B77</f>
        <v>Infrastructure and works - up to 10% of the total budget per Light Partner</v>
      </c>
      <c r="C23" s="27"/>
      <c r="D23" s="70">
        <f>'6. Light Partner 1 budget - SME'!$N77</f>
        <v>0</v>
      </c>
      <c r="E23" s="70">
        <f>'6. Light Partner 1 budget - SME'!$N77</f>
        <v>0</v>
      </c>
      <c r="F23" s="70">
        <f>'6. Light Partner 1 budget - SME'!$N77</f>
        <v>0</v>
      </c>
      <c r="G23" s="70">
        <f>'6. Light Partner 1 budget - SME'!$N77</f>
        <v>0</v>
      </c>
      <c r="H23" s="70">
        <f>'6. Light Partner 1 budget - SME'!$N77</f>
        <v>0</v>
      </c>
      <c r="I23" s="70">
        <f>'6. Light Partner 1 budget - SME'!$N77</f>
        <v>0</v>
      </c>
      <c r="J23" s="70">
        <f>'6. Light Partner 1 budget - SME'!$N77</f>
        <v>0</v>
      </c>
      <c r="K23" s="273"/>
      <c r="L23" s="70">
        <f>'6. Light Partner 1 budget - SME'!$N77</f>
        <v>0</v>
      </c>
      <c r="M23" s="70">
        <f>'6. Light Partner 1 budget - SME'!$N77</f>
        <v>0</v>
      </c>
      <c r="N23" s="70">
        <f>'6. Light Partner 1 budget - SME'!$N77</f>
        <v>0</v>
      </c>
      <c r="O23" s="273"/>
      <c r="P23" s="70">
        <f>D23+F23+H23+J23</f>
        <v>0</v>
      </c>
      <c r="Q23" s="273"/>
      <c r="R23" s="71">
        <f>IF(P$25=0,0%,P23/P$25)</f>
        <v>0</v>
      </c>
      <c r="S23" s="237"/>
    </row>
    <row r="24" spans="1:19" s="28" customFormat="1" ht="3" customHeight="1">
      <c r="A24" s="274"/>
      <c r="B24" s="240"/>
      <c r="C24" s="240"/>
      <c r="D24" s="273"/>
      <c r="E24" s="273"/>
      <c r="F24" s="273"/>
      <c r="G24" s="273"/>
      <c r="H24" s="273"/>
      <c r="I24" s="273"/>
      <c r="J24" s="273"/>
      <c r="K24" s="273"/>
      <c r="L24" s="273"/>
      <c r="M24" s="273"/>
      <c r="N24" s="273"/>
      <c r="O24" s="273"/>
      <c r="P24" s="273"/>
      <c r="Q24" s="273"/>
      <c r="R24" s="273"/>
      <c r="S24" s="237"/>
    </row>
    <row r="25" spans="1:19" s="28" customFormat="1" ht="15">
      <c r="A25" s="426" t="s">
        <v>277</v>
      </c>
      <c r="B25" s="427"/>
      <c r="C25" s="278"/>
      <c r="D25" s="137">
        <f>D23+D21+D19+D17+D15+D13+D11</f>
        <v>0</v>
      </c>
      <c r="E25" s="136"/>
      <c r="F25" s="137">
        <f>F23+F21+F19+F17+F15+F13+F11</f>
        <v>0</v>
      </c>
      <c r="G25" s="136"/>
      <c r="H25" s="137">
        <f>H23+H21+H19+H17+H15+H13+H11</f>
        <v>0</v>
      </c>
      <c r="I25" s="136"/>
      <c r="J25" s="137">
        <f>J23+J21+J19+J17+J15+J13+J11</f>
        <v>0</v>
      </c>
      <c r="K25" s="136"/>
      <c r="L25" s="137">
        <f>L23+L21+L19+L17+L15+L13+L11</f>
        <v>0</v>
      </c>
      <c r="M25" s="136"/>
      <c r="N25" s="137">
        <f>N23+N21+N19+N17+N15+N13+N11</f>
        <v>0</v>
      </c>
      <c r="O25" s="136"/>
      <c r="P25" s="137">
        <f>P11+P13+P15+P17+P19+P21+P23</f>
        <v>0</v>
      </c>
      <c r="Q25" s="136"/>
      <c r="R25" s="75">
        <f>IF(P$25=0,0%,P25/P$25)</f>
        <v>0</v>
      </c>
      <c r="S25" s="279"/>
    </row>
    <row r="26" spans="1:19" s="28" customFormat="1" ht="3" customHeight="1">
      <c r="A26" s="276"/>
      <c r="B26" s="280"/>
      <c r="C26" s="280"/>
      <c r="D26" s="281"/>
      <c r="E26" s="281"/>
      <c r="F26" s="281"/>
      <c r="G26" s="281"/>
      <c r="H26" s="281"/>
      <c r="I26" s="281"/>
      <c r="J26" s="281"/>
      <c r="K26" s="281"/>
      <c r="L26" s="281"/>
      <c r="M26" s="281"/>
      <c r="N26" s="281"/>
      <c r="O26" s="281"/>
      <c r="P26" s="281"/>
      <c r="Q26" s="281"/>
      <c r="R26" s="281"/>
      <c r="S26" s="237"/>
    </row>
    <row r="27" spans="1:19" s="28" customFormat="1">
      <c r="A27" s="435" t="s">
        <v>276</v>
      </c>
      <c r="B27" s="436"/>
      <c r="C27" s="282"/>
      <c r="D27" s="138">
        <f>IF($P$25=0,0%,D25/$P$25)</f>
        <v>0</v>
      </c>
      <c r="E27" s="283"/>
      <c r="F27" s="138">
        <f>IF($P$25=0,0%,F25/$P$25)</f>
        <v>0</v>
      </c>
      <c r="G27" s="283"/>
      <c r="H27" s="138">
        <f>IF($P$25=0,0%,H25/$P$25)</f>
        <v>0</v>
      </c>
      <c r="I27" s="283"/>
      <c r="J27" s="138">
        <f>IF($P$25=0,0%,J25/$P$25)</f>
        <v>0</v>
      </c>
      <c r="K27" s="283"/>
      <c r="L27" s="138">
        <f>IF($P$25=0,0%,L25/$P$25)</f>
        <v>0</v>
      </c>
      <c r="M27" s="283"/>
      <c r="N27" s="138">
        <f>IF($P$25=0,0%,N25/$P$25)</f>
        <v>0</v>
      </c>
      <c r="O27" s="283"/>
      <c r="P27" s="138"/>
      <c r="Q27" s="283"/>
      <c r="R27" s="138">
        <f>IF(P$25=0,0%,P25/P$25)</f>
        <v>0</v>
      </c>
      <c r="S27" s="279"/>
    </row>
    <row r="28" spans="1:19">
      <c r="A28" s="238"/>
      <c r="B28" s="237"/>
      <c r="C28" s="237"/>
      <c r="D28" s="237"/>
      <c r="E28" s="237"/>
      <c r="F28" s="237"/>
      <c r="G28" s="237"/>
      <c r="H28" s="237"/>
      <c r="I28" s="237"/>
      <c r="J28" s="237"/>
      <c r="K28" s="237"/>
      <c r="L28" s="237"/>
      <c r="M28" s="237"/>
      <c r="N28" s="237"/>
      <c r="O28" s="237"/>
      <c r="P28" s="237"/>
      <c r="Q28" s="237"/>
      <c r="R28" s="242"/>
      <c r="S28" s="237"/>
    </row>
    <row r="29" spans="1:19">
      <c r="A29" s="238"/>
      <c r="B29" s="428"/>
      <c r="C29" s="428"/>
      <c r="D29" s="428"/>
      <c r="E29" s="428"/>
      <c r="F29" s="428"/>
      <c r="G29" s="428"/>
      <c r="H29" s="428"/>
      <c r="I29" s="428"/>
      <c r="J29" s="428"/>
      <c r="K29" s="428"/>
      <c r="L29" s="428"/>
      <c r="M29" s="428"/>
      <c r="N29" s="428"/>
      <c r="O29" s="428"/>
      <c r="P29" s="428"/>
      <c r="Q29" s="428"/>
      <c r="R29" s="428"/>
      <c r="S29" s="428"/>
    </row>
  </sheetData>
  <sheetProtection selectLockedCells="1"/>
  <protectedRanges>
    <protectedRange sqref="A7 A10" name="XI_XIV Előkészítő"/>
    <protectedRange sqref="B26:C26 B24:C24 B17 B14:C15" name="VII menedzsment_1_1"/>
    <protectedRange sqref="B19:C19" name="VI szakmai szolgáltatás_1_1"/>
    <protectedRange sqref="B12:C13" name="I. Személyi_1"/>
    <protectedRange sqref="C17" name="II. utazás_1"/>
    <protectedRange sqref="B23:C23" name="III. Föld telek_1"/>
    <protectedRange sqref="B20:C21" name="V eszközbeszerzés_1"/>
    <protectedRange sqref="B11:C11" name="XI_XIV Előkészítő_2"/>
  </protectedRanges>
  <mergeCells count="10">
    <mergeCell ref="D7:N7"/>
    <mergeCell ref="D3:R5"/>
    <mergeCell ref="A1:R1"/>
    <mergeCell ref="A25:B25"/>
    <mergeCell ref="B29:S29"/>
    <mergeCell ref="P7:R7"/>
    <mergeCell ref="A7:B8"/>
    <mergeCell ref="A27:B27"/>
    <mergeCell ref="P8:P9"/>
    <mergeCell ref="R8:R9"/>
  </mergeCells>
  <phoneticPr fontId="3" type="noConversion"/>
  <dataValidations disablePrompts="1" count="1">
    <dataValidation type="decimal" allowBlank="1" showInputMessage="1" showErrorMessage="1" sqref="P15 P23 P11" xr:uid="{67A6A062-ECEC-4688-A792-6D64C8BD4D39}">
      <formula1>0</formula1>
      <formula2>99999999.99</formula2>
    </dataValidation>
  </dataValidations>
  <pageMargins left="0.27559055118110237" right="0.27559055118110237" top="0.82677165354330717" bottom="0.31496062992125984" header="0.15748031496062992" footer="0.11811023622047245"/>
  <pageSetup scale="71" orientation="landscape" r:id="rId1"/>
  <headerFooter alignWithMargins="0">
    <oddFooter xml:space="preserve">&amp;C&amp;"Arial,Italic"&amp;A&amp;R&amp;"Arial,Italic"Page &amp;P of &amp;N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9215F-32B6-4423-8B9A-EA28E26AA76F}">
  <sheetPr>
    <pageSetUpPr fitToPage="1"/>
  </sheetPr>
  <dimension ref="A1:AC29"/>
  <sheetViews>
    <sheetView zoomScale="130" zoomScaleNormal="130" workbookViewId="0">
      <selection activeCell="W8" sqref="W8"/>
    </sheetView>
  </sheetViews>
  <sheetFormatPr defaultRowHeight="12.75"/>
  <cols>
    <col min="1" max="1" width="24.5703125" style="28" customWidth="1"/>
    <col min="2" max="2" width="0.5703125" style="28" customWidth="1"/>
    <col min="3" max="3" width="13.7109375" style="28" customWidth="1"/>
    <col min="4" max="4" width="0.5703125" style="28" customWidth="1"/>
    <col min="5" max="5" width="9.7109375" style="28" customWidth="1"/>
    <col min="6" max="6" width="1.42578125" style="28" customWidth="1"/>
    <col min="7" max="7" width="13.7109375" style="28" customWidth="1"/>
    <col min="8" max="8" width="0.5703125" style="28" customWidth="1"/>
    <col min="9" max="9" width="9.7109375" style="28" customWidth="1"/>
    <col min="10" max="10" width="1.42578125" style="28" customWidth="1"/>
    <col min="11" max="11" width="13.7109375" style="28" customWidth="1"/>
    <col min="12" max="12" width="0.5703125" style="28" customWidth="1"/>
    <col min="13" max="13" width="9.7109375" style="28" customWidth="1"/>
    <col min="14" max="14" width="1.42578125" style="28" customWidth="1"/>
    <col min="15" max="15" width="13.7109375" style="28" customWidth="1"/>
    <col min="16" max="16" width="0.5703125" style="28" customWidth="1"/>
    <col min="17" max="17" width="9.7109375" style="28" customWidth="1"/>
    <col min="18" max="18" width="1.42578125" style="28" customWidth="1"/>
    <col min="19" max="19" width="13.7109375" style="28" customWidth="1"/>
    <col min="20" max="20" width="0.5703125" style="28" customWidth="1"/>
    <col min="21" max="21" width="9.7109375" style="28" customWidth="1"/>
    <col min="22" max="22" width="1.42578125" style="28" customWidth="1"/>
    <col min="23" max="23" width="13.7109375" style="28" customWidth="1"/>
    <col min="24" max="24" width="0.5703125" style="28" customWidth="1"/>
    <col min="25" max="25" width="9.7109375" style="28" customWidth="1"/>
    <col min="26" max="26" width="1.42578125" style="28" customWidth="1"/>
    <col min="27" max="27" width="13.7109375" style="28" customWidth="1"/>
    <col min="28" max="28" width="0.5703125" style="28" customWidth="1"/>
    <col min="29" max="29" width="10.7109375" style="28" customWidth="1"/>
    <col min="30" max="30" width="34.28515625" style="47" customWidth="1"/>
    <col min="31" max="16384" width="9.140625" style="47"/>
  </cols>
  <sheetData>
    <row r="1" spans="1:29" ht="22.5" customHeight="1">
      <c r="A1" s="439" t="s">
        <v>278</v>
      </c>
      <c r="B1" s="440"/>
      <c r="C1" s="440"/>
      <c r="D1" s="440"/>
      <c r="E1" s="440"/>
      <c r="F1" s="440"/>
      <c r="G1" s="440"/>
      <c r="H1" s="440"/>
      <c r="I1" s="440"/>
      <c r="J1" s="440"/>
      <c r="K1" s="440"/>
      <c r="L1" s="440"/>
      <c r="M1" s="440"/>
      <c r="N1" s="440"/>
      <c r="O1" s="440"/>
      <c r="P1" s="440"/>
      <c r="Q1" s="440"/>
      <c r="R1" s="440"/>
      <c r="S1" s="440"/>
      <c r="T1" s="440"/>
      <c r="U1" s="440"/>
      <c r="V1" s="440"/>
      <c r="W1" s="440"/>
      <c r="X1" s="440"/>
      <c r="Y1" s="440"/>
      <c r="Z1" s="440"/>
      <c r="AA1" s="440"/>
      <c r="AB1" s="440"/>
      <c r="AC1" s="441"/>
    </row>
    <row r="2" spans="1:29">
      <c r="A2" s="255"/>
      <c r="B2" s="237"/>
      <c r="C2" s="255"/>
      <c r="D2" s="237"/>
      <c r="E2" s="255"/>
      <c r="F2" s="237"/>
      <c r="G2" s="255"/>
      <c r="H2" s="237"/>
      <c r="I2" s="255"/>
      <c r="J2" s="237"/>
      <c r="K2" s="255"/>
      <c r="L2" s="237"/>
      <c r="M2" s="237"/>
      <c r="N2" s="237"/>
      <c r="O2" s="237"/>
      <c r="P2" s="237"/>
      <c r="Q2" s="237"/>
      <c r="R2" s="237"/>
      <c r="S2" s="255"/>
      <c r="T2" s="237"/>
      <c r="U2" s="237"/>
      <c r="V2" s="237"/>
      <c r="W2" s="237"/>
      <c r="X2" s="237"/>
      <c r="Y2" s="237"/>
      <c r="Z2" s="237"/>
      <c r="AA2" s="237"/>
      <c r="AB2" s="237"/>
      <c r="AC2" s="237"/>
    </row>
    <row r="3" spans="1:29">
      <c r="A3" s="87"/>
      <c r="B3" s="87"/>
      <c r="C3" s="237"/>
      <c r="D3" s="418">
        <f>'1. General Data'!C9</f>
        <v>0</v>
      </c>
      <c r="E3" s="418"/>
      <c r="F3" s="418"/>
      <c r="G3" s="418"/>
      <c r="H3" s="418"/>
      <c r="I3" s="418"/>
      <c r="J3" s="418"/>
      <c r="K3" s="418"/>
      <c r="L3" s="418"/>
      <c r="M3" s="418"/>
      <c r="N3" s="418"/>
      <c r="O3" s="237"/>
      <c r="P3" s="238"/>
      <c r="Q3" s="238"/>
      <c r="R3" s="238"/>
      <c r="S3" s="238"/>
      <c r="T3" s="238"/>
      <c r="U3" s="238"/>
      <c r="V3" s="238"/>
      <c r="W3" s="237"/>
      <c r="X3" s="238"/>
      <c r="Y3" s="238"/>
      <c r="Z3" s="238"/>
      <c r="AA3" s="238"/>
      <c r="AB3" s="238"/>
      <c r="AC3" s="238"/>
    </row>
    <row r="4" spans="1:29" ht="6" customHeight="1">
      <c r="A4" s="238"/>
      <c r="B4" s="237"/>
      <c r="C4" s="237"/>
      <c r="D4" s="421"/>
      <c r="E4" s="421"/>
      <c r="F4" s="421"/>
      <c r="G4" s="421"/>
      <c r="H4" s="421"/>
      <c r="I4" s="421"/>
      <c r="J4" s="421"/>
      <c r="K4" s="421"/>
      <c r="L4" s="421"/>
      <c r="M4" s="421"/>
      <c r="N4" s="421"/>
      <c r="O4" s="237"/>
      <c r="P4" s="238"/>
      <c r="Q4" s="238"/>
      <c r="R4" s="238"/>
      <c r="S4" s="238"/>
      <c r="T4" s="238"/>
      <c r="U4" s="238"/>
      <c r="V4" s="238"/>
      <c r="W4" s="237"/>
      <c r="X4" s="238"/>
      <c r="Y4" s="238"/>
      <c r="Z4" s="238"/>
      <c r="AA4" s="238"/>
      <c r="AB4" s="238"/>
      <c r="AC4" s="238"/>
    </row>
    <row r="5" spans="1:29">
      <c r="A5" s="238"/>
      <c r="B5" s="88"/>
      <c r="C5" s="237"/>
      <c r="D5" s="421"/>
      <c r="E5" s="421"/>
      <c r="F5" s="421"/>
      <c r="G5" s="421"/>
      <c r="H5" s="421"/>
      <c r="I5" s="421"/>
      <c r="J5" s="421"/>
      <c r="K5" s="421"/>
      <c r="L5" s="421"/>
      <c r="M5" s="421"/>
      <c r="N5" s="421"/>
      <c r="O5" s="237"/>
      <c r="P5" s="238"/>
      <c r="Q5" s="238"/>
      <c r="R5" s="238"/>
      <c r="S5" s="238"/>
      <c r="T5" s="238"/>
      <c r="U5" s="238"/>
      <c r="V5" s="238"/>
      <c r="W5" s="237"/>
      <c r="X5" s="238"/>
      <c r="Y5" s="238"/>
      <c r="Z5" s="238"/>
      <c r="AA5" s="238"/>
      <c r="AB5" s="238"/>
      <c r="AC5" s="238"/>
    </row>
    <row r="6" spans="1:29">
      <c r="A6" s="54"/>
      <c r="B6" s="54"/>
      <c r="C6" s="255"/>
      <c r="D6" s="237"/>
      <c r="E6" s="255"/>
      <c r="F6" s="237"/>
      <c r="G6" s="255"/>
      <c r="H6" s="237"/>
      <c r="I6" s="255"/>
      <c r="J6" s="237"/>
      <c r="K6" s="255"/>
      <c r="L6" s="237"/>
      <c r="M6" s="255"/>
      <c r="N6" s="237"/>
      <c r="O6" s="255"/>
      <c r="P6" s="237"/>
      <c r="Q6" s="255"/>
      <c r="R6" s="237"/>
      <c r="S6" s="255"/>
      <c r="T6" s="237"/>
      <c r="U6" s="255"/>
      <c r="V6" s="237"/>
      <c r="W6" s="255"/>
      <c r="X6" s="237"/>
      <c r="Y6" s="255"/>
      <c r="Z6" s="237"/>
      <c r="AA6" s="255"/>
      <c r="AB6" s="237"/>
      <c r="AC6" s="255"/>
    </row>
    <row r="7" spans="1:29" ht="12.75" customHeight="1">
      <c r="A7" s="237"/>
      <c r="B7" s="237"/>
      <c r="C7" s="395" t="s">
        <v>109</v>
      </c>
      <c r="D7" s="412"/>
      <c r="E7" s="413"/>
      <c r="F7" s="57"/>
      <c r="G7" s="395" t="s">
        <v>110</v>
      </c>
      <c r="H7" s="412"/>
      <c r="I7" s="413"/>
      <c r="J7" s="57"/>
      <c r="K7" s="395" t="s">
        <v>111</v>
      </c>
      <c r="L7" s="412"/>
      <c r="M7" s="413"/>
      <c r="N7" s="58"/>
      <c r="O7" s="395" t="s">
        <v>112</v>
      </c>
      <c r="P7" s="412"/>
      <c r="Q7" s="413"/>
      <c r="R7" s="57"/>
      <c r="S7" s="395" t="s">
        <v>273</v>
      </c>
      <c r="T7" s="412"/>
      <c r="U7" s="413"/>
      <c r="V7" s="58"/>
      <c r="W7" s="395" t="s">
        <v>274</v>
      </c>
      <c r="X7" s="412"/>
      <c r="Y7" s="413"/>
      <c r="Z7" s="57"/>
      <c r="AA7" s="395" t="s">
        <v>279</v>
      </c>
      <c r="AB7" s="412"/>
      <c r="AC7" s="413"/>
    </row>
    <row r="8" spans="1:29" ht="6" customHeight="1">
      <c r="A8" s="33"/>
      <c r="B8" s="237"/>
      <c r="C8" s="59"/>
      <c r="D8" s="56"/>
      <c r="E8" s="56"/>
      <c r="F8" s="48"/>
      <c r="G8" s="59"/>
      <c r="H8" s="56"/>
      <c r="I8" s="56"/>
      <c r="J8" s="48"/>
      <c r="K8" s="59"/>
      <c r="L8" s="56"/>
      <c r="M8" s="56"/>
      <c r="N8" s="48"/>
      <c r="O8" s="59"/>
      <c r="P8" s="56"/>
      <c r="Q8" s="56"/>
      <c r="R8" s="48"/>
      <c r="S8" s="59"/>
      <c r="T8" s="56"/>
      <c r="U8" s="56"/>
      <c r="V8" s="48"/>
      <c r="W8" s="59"/>
      <c r="X8" s="56"/>
      <c r="Y8" s="56"/>
      <c r="Z8" s="48"/>
      <c r="AA8" s="60"/>
      <c r="AB8" s="48"/>
      <c r="AC8" s="48"/>
    </row>
    <row r="9" spans="1:29" ht="51" customHeight="1">
      <c r="A9" s="42" t="s">
        <v>280</v>
      </c>
      <c r="B9" s="237"/>
      <c r="C9" s="442">
        <f>'2. Light Partner 1 data - SME'!C5</f>
        <v>0</v>
      </c>
      <c r="D9" s="443"/>
      <c r="E9" s="444"/>
      <c r="F9" s="57"/>
      <c r="G9" s="442">
        <f>'2. Light Partner 2 data - SME'!C5</f>
        <v>0</v>
      </c>
      <c r="H9" s="443"/>
      <c r="I9" s="444"/>
      <c r="J9" s="57"/>
      <c r="K9" s="442">
        <f>'2. Light Partner 3 data - SME'!C5</f>
        <v>0</v>
      </c>
      <c r="L9" s="443"/>
      <c r="M9" s="444"/>
      <c r="N9" s="57"/>
      <c r="O9" s="442">
        <f>'2. Light Partner 4 data - SME'!C5</f>
        <v>0</v>
      </c>
      <c r="P9" s="443"/>
      <c r="Q9" s="444"/>
      <c r="R9" s="58"/>
      <c r="S9" s="442">
        <f>'2. Light Partner 3 data - R&amp;D'!C5</f>
        <v>0</v>
      </c>
      <c r="T9" s="443"/>
      <c r="U9" s="444"/>
      <c r="V9" s="57"/>
      <c r="W9" s="442">
        <f>'2. Light Partner 4 data - R&amp;D'!C5</f>
        <v>0</v>
      </c>
      <c r="X9" s="443"/>
      <c r="Y9" s="444"/>
      <c r="Z9" s="58"/>
      <c r="AA9" s="445"/>
      <c r="AB9" s="445"/>
      <c r="AC9" s="445"/>
    </row>
    <row r="10" spans="1:29" ht="6" customHeight="1">
      <c r="A10" s="61"/>
      <c r="B10" s="237"/>
      <c r="C10" s="59"/>
      <c r="D10" s="56"/>
      <c r="E10" s="56"/>
      <c r="F10" s="48"/>
      <c r="G10" s="59"/>
      <c r="H10" s="56"/>
      <c r="I10" s="56"/>
      <c r="J10" s="48"/>
      <c r="K10" s="59"/>
      <c r="L10" s="56"/>
      <c r="M10" s="56"/>
      <c r="N10" s="48"/>
      <c r="O10" s="59"/>
      <c r="P10" s="56"/>
      <c r="Q10" s="56"/>
      <c r="R10" s="48"/>
      <c r="S10" s="59"/>
      <c r="T10" s="56"/>
      <c r="U10" s="56"/>
      <c r="V10" s="48"/>
      <c r="W10" s="59"/>
      <c r="X10" s="56"/>
      <c r="Y10" s="56"/>
      <c r="Z10" s="48"/>
      <c r="AA10" s="62"/>
      <c r="AB10" s="48"/>
      <c r="AC10" s="48"/>
    </row>
    <row r="11" spans="1:29" ht="12.75" customHeight="1">
      <c r="A11" s="42" t="s">
        <v>26</v>
      </c>
      <c r="B11" s="237"/>
      <c r="C11" s="442">
        <f>'2. Light Partner 1 data - SME'!$C33</f>
        <v>0</v>
      </c>
      <c r="D11" s="443"/>
      <c r="E11" s="444"/>
      <c r="F11" s="58"/>
      <c r="G11" s="442">
        <f>'2. Light Partner 2 data - SME'!$C33</f>
        <v>0</v>
      </c>
      <c r="H11" s="443"/>
      <c r="I11" s="444"/>
      <c r="J11" s="58"/>
      <c r="K11" s="442">
        <f>'2. Light Partner 3 data - SME'!$C33</f>
        <v>0</v>
      </c>
      <c r="L11" s="443"/>
      <c r="M11" s="444"/>
      <c r="N11" s="58"/>
      <c r="O11" s="442">
        <f>'2. Light Partner 4 data - SME'!$C33</f>
        <v>0</v>
      </c>
      <c r="P11" s="443"/>
      <c r="Q11" s="444"/>
      <c r="R11" s="58"/>
      <c r="S11" s="442">
        <f>'2. Light Partner 3 data - R&amp;D'!$C33</f>
        <v>0</v>
      </c>
      <c r="T11" s="443"/>
      <c r="U11" s="444"/>
      <c r="V11" s="58"/>
      <c r="W11" s="442">
        <f>'2. Light Partner 4 data - R&amp;D'!$C33</f>
        <v>0</v>
      </c>
      <c r="X11" s="443"/>
      <c r="Y11" s="444"/>
      <c r="Z11" s="58"/>
      <c r="AA11" s="445"/>
      <c r="AB11" s="445"/>
      <c r="AC11" s="445"/>
    </row>
    <row r="12" spans="1:29" ht="6" customHeight="1">
      <c r="A12" s="61"/>
      <c r="B12" s="237"/>
      <c r="C12" s="59"/>
      <c r="D12" s="56"/>
      <c r="E12" s="56"/>
      <c r="F12" s="48"/>
      <c r="G12" s="59"/>
      <c r="H12" s="56"/>
      <c r="I12" s="56"/>
      <c r="J12" s="48"/>
      <c r="K12" s="59"/>
      <c r="L12" s="56"/>
      <c r="M12" s="56"/>
      <c r="N12" s="48"/>
      <c r="O12" s="59"/>
      <c r="P12" s="56"/>
      <c r="Q12" s="56"/>
      <c r="R12" s="48"/>
      <c r="S12" s="59"/>
      <c r="T12" s="56"/>
      <c r="U12" s="56"/>
      <c r="V12" s="48"/>
      <c r="W12" s="59"/>
      <c r="X12" s="56"/>
      <c r="Y12" s="56"/>
      <c r="Z12" s="48"/>
      <c r="AA12" s="62"/>
      <c r="AB12" s="48"/>
      <c r="AC12" s="48"/>
    </row>
    <row r="13" spans="1:29" s="28" customFormat="1" ht="12.75" customHeight="1">
      <c r="A13" s="42" t="s">
        <v>281</v>
      </c>
      <c r="B13" s="237"/>
      <c r="C13" s="442">
        <f>'2. Light Partner 1 data - SME'!$C35</f>
        <v>0</v>
      </c>
      <c r="D13" s="443"/>
      <c r="E13" s="444"/>
      <c r="F13" s="48"/>
      <c r="G13" s="442">
        <f>'2. Light Partner 2 data - SME'!$C35</f>
        <v>0</v>
      </c>
      <c r="H13" s="443"/>
      <c r="I13" s="444"/>
      <c r="J13" s="48"/>
      <c r="K13" s="442">
        <f>'2. Light Partner 3 data - SME'!$C35</f>
        <v>0</v>
      </c>
      <c r="L13" s="443"/>
      <c r="M13" s="444"/>
      <c r="N13" s="48"/>
      <c r="O13" s="442">
        <f>'2. Light Partner 4 data - SME'!$C35</f>
        <v>0</v>
      </c>
      <c r="P13" s="443"/>
      <c r="Q13" s="444"/>
      <c r="R13" s="48"/>
      <c r="S13" s="442">
        <f>'2. Light Partner 3 data - R&amp;D'!$C35</f>
        <v>0</v>
      </c>
      <c r="T13" s="443"/>
      <c r="U13" s="444"/>
      <c r="V13" s="48"/>
      <c r="W13" s="442">
        <f>'2. Light Partner 4 data - R&amp;D'!$C35</f>
        <v>0</v>
      </c>
      <c r="X13" s="443"/>
      <c r="Y13" s="444"/>
      <c r="Z13" s="48"/>
      <c r="AA13" s="445"/>
      <c r="AB13" s="445"/>
      <c r="AC13" s="445"/>
    </row>
    <row r="14" spans="1:29" ht="6" customHeight="1">
      <c r="A14" s="61"/>
      <c r="B14" s="237"/>
      <c r="C14" s="60"/>
      <c r="D14" s="60"/>
      <c r="E14" s="60"/>
      <c r="F14" s="48"/>
      <c r="G14" s="59"/>
      <c r="H14" s="60"/>
      <c r="I14" s="60"/>
      <c r="J14" s="48"/>
      <c r="K14" s="59"/>
      <c r="L14" s="60"/>
      <c r="M14" s="60"/>
      <c r="N14" s="48"/>
      <c r="O14" s="60"/>
      <c r="P14" s="60"/>
      <c r="Q14" s="60"/>
      <c r="R14" s="48"/>
      <c r="S14" s="59"/>
      <c r="T14" s="60"/>
      <c r="U14" s="60"/>
      <c r="V14" s="48"/>
      <c r="W14" s="60"/>
      <c r="X14" s="60"/>
      <c r="Y14" s="60"/>
      <c r="Z14" s="48"/>
      <c r="AA14" s="56"/>
      <c r="AB14" s="48"/>
      <c r="AC14" s="48"/>
    </row>
    <row r="15" spans="1:29" ht="25.5">
      <c r="A15" s="64" t="s">
        <v>282</v>
      </c>
      <c r="B15" s="55"/>
      <c r="C15" s="49" t="s">
        <v>252</v>
      </c>
      <c r="D15" s="46"/>
      <c r="E15" s="49" t="s">
        <v>276</v>
      </c>
      <c r="F15" s="65"/>
      <c r="G15" s="49" t="s">
        <v>252</v>
      </c>
      <c r="H15" s="46"/>
      <c r="I15" s="49" t="s">
        <v>276</v>
      </c>
      <c r="J15" s="65"/>
      <c r="K15" s="49" t="s">
        <v>252</v>
      </c>
      <c r="L15" s="46"/>
      <c r="M15" s="49" t="s">
        <v>276</v>
      </c>
      <c r="N15" s="65"/>
      <c r="O15" s="49" t="s">
        <v>252</v>
      </c>
      <c r="P15" s="46"/>
      <c r="Q15" s="49" t="s">
        <v>276</v>
      </c>
      <c r="R15" s="65"/>
      <c r="S15" s="49" t="s">
        <v>252</v>
      </c>
      <c r="T15" s="46"/>
      <c r="U15" s="49" t="s">
        <v>276</v>
      </c>
      <c r="V15" s="65"/>
      <c r="W15" s="49" t="s">
        <v>252</v>
      </c>
      <c r="X15" s="46"/>
      <c r="Y15" s="49" t="s">
        <v>276</v>
      </c>
      <c r="Z15" s="65"/>
      <c r="AA15" s="49" t="s">
        <v>275</v>
      </c>
      <c r="AB15" s="46"/>
      <c r="AC15" s="49" t="s">
        <v>276</v>
      </c>
    </row>
    <row r="16" spans="1:29" ht="3" customHeight="1">
      <c r="A16" s="284"/>
      <c r="B16" s="240"/>
      <c r="C16" s="237"/>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c r="AB16" s="237"/>
      <c r="AC16" s="237"/>
    </row>
    <row r="17" spans="1:29">
      <c r="A17" s="39" t="s">
        <v>7</v>
      </c>
      <c r="B17" s="27"/>
      <c r="C17" s="51">
        <f>ROUNDDOWN('7. Light Project budget summary'!D25*0.8,2)</f>
        <v>0</v>
      </c>
      <c r="D17" s="237"/>
      <c r="E17" s="52">
        <f>IF(C$23=0,0%,C17/C$23)</f>
        <v>0</v>
      </c>
      <c r="F17" s="285"/>
      <c r="G17" s="51">
        <f>ROUNDDOWN('7. Light Project budget summary'!F25*0.8,2)</f>
        <v>0</v>
      </c>
      <c r="H17" s="237"/>
      <c r="I17" s="52">
        <f>IF(G$23=0,0%,G17/G$23)</f>
        <v>0</v>
      </c>
      <c r="J17" s="285"/>
      <c r="K17" s="51">
        <f>ROUNDDOWN('7. Light Project budget summary'!H25*0.8,2)</f>
        <v>0</v>
      </c>
      <c r="L17" s="237"/>
      <c r="M17" s="52">
        <f>IF(K$23=0,0%,K17/K$23)</f>
        <v>0</v>
      </c>
      <c r="N17" s="285"/>
      <c r="O17" s="51">
        <f>ROUNDDOWN('7. Light Project budget summary'!J25*0.8,2)</f>
        <v>0</v>
      </c>
      <c r="P17" s="237"/>
      <c r="Q17" s="52">
        <f>IF(O$23=0,0%,O17/O$23)</f>
        <v>0</v>
      </c>
      <c r="R17" s="285"/>
      <c r="S17" s="51">
        <f>ROUNDDOWN('7. Light Project budget summary'!P25*0.8,2)</f>
        <v>0</v>
      </c>
      <c r="T17" s="237"/>
      <c r="U17" s="52">
        <f>IF(S$23=0,0%,S17/S$23)</f>
        <v>0</v>
      </c>
      <c r="V17" s="285"/>
      <c r="W17" s="51">
        <f>ROUNDDOWN('7. Light Project budget summary'!R25*0.8,2)</f>
        <v>0</v>
      </c>
      <c r="X17" s="237"/>
      <c r="Y17" s="52">
        <f>IF(W$23=0,0%,W17/W$23)</f>
        <v>0</v>
      </c>
      <c r="Z17" s="285"/>
      <c r="AA17" s="51">
        <f>C17+G17+K17+O17</f>
        <v>0</v>
      </c>
      <c r="AB17" s="237"/>
      <c r="AC17" s="66">
        <f>IF(AA$23=0,0%,AA17/AA$23)</f>
        <v>0</v>
      </c>
    </row>
    <row r="18" spans="1:29" ht="3" customHeight="1">
      <c r="A18" s="284"/>
      <c r="B18" s="240"/>
      <c r="C18" s="237"/>
      <c r="D18" s="237"/>
      <c r="E18" s="237"/>
      <c r="F18" s="237"/>
      <c r="G18" s="237"/>
      <c r="H18" s="237"/>
      <c r="I18" s="237"/>
      <c r="J18" s="237"/>
      <c r="K18" s="237"/>
      <c r="L18" s="237"/>
      <c r="M18" s="237"/>
      <c r="N18" s="237"/>
      <c r="O18" s="237"/>
      <c r="P18" s="237"/>
      <c r="Q18" s="237"/>
      <c r="R18" s="237"/>
      <c r="S18" s="237"/>
      <c r="T18" s="237"/>
      <c r="U18" s="237"/>
      <c r="V18" s="237"/>
      <c r="W18" s="237"/>
      <c r="X18" s="237"/>
      <c r="Y18" s="237"/>
      <c r="Z18" s="237"/>
      <c r="AA18" s="237"/>
      <c r="AB18" s="237"/>
      <c r="AC18" s="286"/>
    </row>
    <row r="19" spans="1:29">
      <c r="A19" s="39" t="s">
        <v>283</v>
      </c>
      <c r="B19" s="27"/>
      <c r="C19" s="51">
        <v>0</v>
      </c>
      <c r="D19" s="237"/>
      <c r="E19" s="52">
        <f>IF(C$23=0,0%,C19/C$23)</f>
        <v>0</v>
      </c>
      <c r="F19" s="237"/>
      <c r="G19" s="51">
        <v>0</v>
      </c>
      <c r="H19" s="237"/>
      <c r="I19" s="52">
        <f>IF(G$23=0,0%,G19/G$23)</f>
        <v>0</v>
      </c>
      <c r="J19" s="237"/>
      <c r="K19" s="51">
        <v>0</v>
      </c>
      <c r="L19" s="237"/>
      <c r="M19" s="52">
        <f>IF(K$23=0,0%,K19/K$23)</f>
        <v>0</v>
      </c>
      <c r="N19" s="237"/>
      <c r="O19" s="51">
        <v>0</v>
      </c>
      <c r="P19" s="237"/>
      <c r="Q19" s="52">
        <f>IF(O$23=0,0%,O19/O$23)</f>
        <v>0</v>
      </c>
      <c r="R19" s="237"/>
      <c r="S19" s="51">
        <v>0</v>
      </c>
      <c r="T19" s="237"/>
      <c r="U19" s="52">
        <f>IF(S$23=0,0%,S19/S$23)</f>
        <v>0</v>
      </c>
      <c r="V19" s="237"/>
      <c r="W19" s="51">
        <v>0</v>
      </c>
      <c r="X19" s="237"/>
      <c r="Y19" s="52">
        <f>IF(W$23=0,0%,W19/W$23)</f>
        <v>0</v>
      </c>
      <c r="Z19" s="237"/>
      <c r="AA19" s="51">
        <f>C19+G19+K19+O19</f>
        <v>0</v>
      </c>
      <c r="AB19" s="237"/>
      <c r="AC19" s="66">
        <f>IF(AA$23=0,0%,AA19/AA$23)</f>
        <v>0</v>
      </c>
    </row>
    <row r="20" spans="1:29" ht="3" customHeight="1">
      <c r="A20" s="284"/>
      <c r="B20" s="240"/>
      <c r="C20" s="237"/>
      <c r="D20" s="237"/>
      <c r="E20" s="237"/>
      <c r="F20" s="237"/>
      <c r="G20" s="237"/>
      <c r="H20" s="237"/>
      <c r="I20" s="237"/>
      <c r="J20" s="237"/>
      <c r="K20" s="237"/>
      <c r="L20" s="237"/>
      <c r="M20" s="237"/>
      <c r="N20" s="237"/>
      <c r="O20" s="237"/>
      <c r="P20" s="237"/>
      <c r="Q20" s="237"/>
      <c r="R20" s="237"/>
      <c r="S20" s="237"/>
      <c r="T20" s="237"/>
      <c r="U20" s="237"/>
      <c r="V20" s="237"/>
      <c r="W20" s="237"/>
      <c r="X20" s="237"/>
      <c r="Y20" s="237"/>
      <c r="Z20" s="237"/>
      <c r="AA20" s="237"/>
      <c r="AB20" s="237"/>
      <c r="AC20" s="286"/>
    </row>
    <row r="21" spans="1:29" s="28" customFormat="1" ht="12.75" customHeight="1">
      <c r="A21" s="67" t="s">
        <v>9</v>
      </c>
      <c r="B21" s="240"/>
      <c r="C21" s="51">
        <f>ROUNDUP('7. Light Project budget summary'!D25*0.2,2)</f>
        <v>0</v>
      </c>
      <c r="D21" s="237"/>
      <c r="E21" s="52">
        <f>IF(C$23=0,0%,C21/C$23)</f>
        <v>0</v>
      </c>
      <c r="F21" s="237"/>
      <c r="G21" s="51">
        <f>ROUNDUP('7. Light Project budget summary'!F25*0.2,2)</f>
        <v>0</v>
      </c>
      <c r="H21" s="237"/>
      <c r="I21" s="52">
        <f>IF(G$23=0,0%,G21/G$23)</f>
        <v>0</v>
      </c>
      <c r="J21" s="237"/>
      <c r="K21" s="51">
        <f>ROUNDUP('7. Light Project budget summary'!H25*0.2,2)</f>
        <v>0</v>
      </c>
      <c r="L21" s="237"/>
      <c r="M21" s="52">
        <f>IF(K$23=0,0%,K21/K$23)</f>
        <v>0</v>
      </c>
      <c r="N21" s="237"/>
      <c r="O21" s="51">
        <f>ROUNDUP('7. Light Project budget summary'!J25*0.2,2)</f>
        <v>0</v>
      </c>
      <c r="P21" s="237"/>
      <c r="Q21" s="52">
        <f>IF(O$23=0,0%,O21/O$23)</f>
        <v>0</v>
      </c>
      <c r="R21" s="237"/>
      <c r="S21" s="51">
        <f>ROUNDUP('7. Light Project budget summary'!P25*0.2,2)</f>
        <v>0</v>
      </c>
      <c r="T21" s="237"/>
      <c r="U21" s="52">
        <f>IF(S$23=0,0%,S21/S$23)</f>
        <v>0</v>
      </c>
      <c r="V21" s="237"/>
      <c r="W21" s="51">
        <f>ROUNDUP('7. Light Project budget summary'!R25*0.2,2)</f>
        <v>0</v>
      </c>
      <c r="X21" s="237"/>
      <c r="Y21" s="52">
        <f>IF(W$23=0,0%,W21/W$23)</f>
        <v>0</v>
      </c>
      <c r="Z21" s="237"/>
      <c r="AA21" s="51">
        <f>C21+G21+K21+O21</f>
        <v>0</v>
      </c>
      <c r="AB21" s="237"/>
      <c r="AC21" s="66">
        <f>IF(AA$23=0,0%,AA21/AA$23)</f>
        <v>0</v>
      </c>
    </row>
    <row r="22" spans="1:29" s="28" customFormat="1" ht="3" customHeight="1">
      <c r="A22" s="287"/>
      <c r="B22" s="275"/>
      <c r="C22" s="237"/>
      <c r="D22" s="237"/>
      <c r="E22" s="237"/>
      <c r="F22" s="237"/>
      <c r="G22" s="237"/>
      <c r="H22" s="237"/>
      <c r="I22" s="237"/>
      <c r="J22" s="237"/>
      <c r="K22" s="237"/>
      <c r="L22" s="237"/>
      <c r="M22" s="237"/>
      <c r="N22" s="237"/>
      <c r="O22" s="237"/>
      <c r="P22" s="237"/>
      <c r="Q22" s="237"/>
      <c r="R22" s="237"/>
      <c r="S22" s="237"/>
      <c r="T22" s="237"/>
      <c r="U22" s="237"/>
      <c r="V22" s="237"/>
      <c r="W22" s="237"/>
      <c r="X22" s="237"/>
      <c r="Y22" s="237"/>
      <c r="Z22" s="237"/>
      <c r="AA22" s="237"/>
      <c r="AB22" s="237"/>
      <c r="AC22" s="286"/>
    </row>
    <row r="23" spans="1:29" s="28" customFormat="1">
      <c r="A23" s="39" t="s">
        <v>284</v>
      </c>
      <c r="B23" s="27"/>
      <c r="C23" s="51">
        <f>C17+C19+C21</f>
        <v>0</v>
      </c>
      <c r="D23" s="237"/>
      <c r="E23" s="52">
        <f>IF(C$23=0,0%,C23/C$23)</f>
        <v>0</v>
      </c>
      <c r="F23" s="237"/>
      <c r="G23" s="51">
        <f>G17+G19+G21</f>
        <v>0</v>
      </c>
      <c r="H23" s="237"/>
      <c r="I23" s="52">
        <f>IF(G$23=0,0%,G23/G$23)</f>
        <v>0</v>
      </c>
      <c r="J23" s="237"/>
      <c r="K23" s="51">
        <f>K17+K19+K21</f>
        <v>0</v>
      </c>
      <c r="L23" s="237"/>
      <c r="M23" s="52">
        <f>IF(K$23=0,0%,K23/K$23)</f>
        <v>0</v>
      </c>
      <c r="N23" s="237"/>
      <c r="O23" s="51">
        <f>O17+O19+O21</f>
        <v>0</v>
      </c>
      <c r="P23" s="237"/>
      <c r="Q23" s="52">
        <f>IF(O$23=0,0%,O23/O$23)</f>
        <v>0</v>
      </c>
      <c r="R23" s="237"/>
      <c r="S23" s="51">
        <f>S17+S19+S21</f>
        <v>0</v>
      </c>
      <c r="T23" s="237"/>
      <c r="U23" s="52">
        <f>IF(S$23=0,0%,S23/S$23)</f>
        <v>0</v>
      </c>
      <c r="V23" s="237"/>
      <c r="W23" s="51">
        <f>W17+W19+W21</f>
        <v>0</v>
      </c>
      <c r="X23" s="237"/>
      <c r="Y23" s="52">
        <f>IF(W$23=0,0%,W23/W$23)</f>
        <v>0</v>
      </c>
      <c r="Z23" s="237"/>
      <c r="AA23" s="51">
        <f>AA17+AA19+AA21</f>
        <v>0</v>
      </c>
      <c r="AB23" s="237"/>
      <c r="AC23" s="66">
        <f>IF(AA$23=0,0%,AA23/AA$23)</f>
        <v>0</v>
      </c>
    </row>
    <row r="24" spans="1:29" s="28" customFormat="1" ht="3" customHeight="1">
      <c r="A24" s="284"/>
      <c r="B24" s="240"/>
      <c r="C24" s="237"/>
      <c r="D24" s="237"/>
      <c r="E24" s="237"/>
      <c r="F24" s="237"/>
      <c r="G24" s="237"/>
      <c r="H24" s="237"/>
      <c r="I24" s="237"/>
      <c r="J24" s="237"/>
      <c r="K24" s="237"/>
      <c r="L24" s="237"/>
      <c r="M24" s="237"/>
      <c r="N24" s="237"/>
      <c r="O24" s="237"/>
      <c r="P24" s="237"/>
      <c r="Q24" s="237"/>
      <c r="R24" s="237"/>
      <c r="S24" s="237"/>
      <c r="T24" s="237"/>
      <c r="U24" s="237"/>
      <c r="V24" s="237"/>
      <c r="W24" s="237"/>
      <c r="X24" s="237"/>
      <c r="Y24" s="237"/>
      <c r="Z24" s="237"/>
      <c r="AA24" s="237"/>
      <c r="AB24" s="237"/>
      <c r="AC24" s="286"/>
    </row>
    <row r="25" spans="1:29" ht="28.5" customHeight="1" thickBot="1">
      <c r="A25" s="61"/>
      <c r="B25" s="237"/>
      <c r="C25" s="62"/>
      <c r="D25" s="62"/>
      <c r="E25" s="62"/>
      <c r="F25" s="48"/>
      <c r="G25" s="62"/>
      <c r="H25" s="62"/>
      <c r="I25" s="62"/>
      <c r="J25" s="48"/>
      <c r="K25" s="62"/>
      <c r="L25" s="62"/>
      <c r="M25" s="62"/>
      <c r="N25" s="48"/>
      <c r="O25" s="62"/>
      <c r="P25" s="62"/>
      <c r="Q25" s="62"/>
      <c r="R25" s="48"/>
      <c r="S25" s="62"/>
      <c r="T25" s="62"/>
      <c r="U25" s="62"/>
      <c r="V25" s="48"/>
      <c r="W25" s="62"/>
      <c r="X25" s="62"/>
      <c r="Y25" s="62"/>
      <c r="Z25" s="48"/>
      <c r="AA25" s="62"/>
      <c r="AB25" s="48"/>
      <c r="AC25" s="48"/>
    </row>
    <row r="26" spans="1:29" ht="16.5" customHeight="1" thickBot="1">
      <c r="A26" s="446"/>
      <c r="B26" s="447"/>
      <c r="C26" s="447"/>
      <c r="D26" s="447"/>
      <c r="E26" s="447"/>
      <c r="F26" s="447"/>
      <c r="G26" s="447"/>
      <c r="H26" s="447"/>
      <c r="I26" s="447"/>
      <c r="J26" s="447"/>
      <c r="K26" s="447"/>
      <c r="L26" s="447"/>
      <c r="M26" s="447"/>
      <c r="N26" s="447"/>
      <c r="O26" s="447"/>
      <c r="P26" s="447"/>
      <c r="Q26" s="447"/>
      <c r="R26" s="447"/>
      <c r="S26" s="447"/>
      <c r="T26" s="447"/>
      <c r="U26" s="447"/>
      <c r="V26" s="447"/>
      <c r="W26" s="447"/>
      <c r="X26" s="447"/>
      <c r="Y26" s="447"/>
      <c r="Z26" s="447"/>
      <c r="AA26" s="447"/>
      <c r="AB26" s="447"/>
      <c r="AC26" s="448"/>
    </row>
    <row r="27" spans="1:29" ht="16.5" customHeight="1">
      <c r="A27" s="134"/>
      <c r="B27" s="134"/>
      <c r="C27" s="134"/>
      <c r="D27" s="134"/>
      <c r="E27" s="134"/>
      <c r="F27" s="134"/>
      <c r="G27" s="134"/>
      <c r="H27" s="134"/>
      <c r="I27" s="134"/>
      <c r="J27" s="134"/>
      <c r="K27" s="134"/>
      <c r="L27" s="134"/>
      <c r="M27" s="134"/>
      <c r="N27" s="134"/>
      <c r="O27" s="134"/>
      <c r="P27" s="134"/>
      <c r="Q27" s="134"/>
      <c r="R27" s="134"/>
      <c r="S27" s="134"/>
      <c r="T27" s="134"/>
      <c r="U27" s="134"/>
      <c r="V27" s="134"/>
      <c r="W27" s="134"/>
      <c r="X27" s="134"/>
      <c r="Y27" s="134"/>
      <c r="Z27" s="134"/>
      <c r="AA27" s="237"/>
      <c r="AB27" s="237"/>
      <c r="AC27" s="237"/>
    </row>
    <row r="28" spans="1:29" ht="12.75" customHeight="1">
      <c r="A28" s="237"/>
      <c r="B28" s="237"/>
      <c r="C28" s="237"/>
      <c r="D28" s="237"/>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row>
    <row r="29" spans="1:29" ht="12.75" customHeight="1">
      <c r="A29" s="238"/>
      <c r="B29" s="237"/>
      <c r="C29" s="237"/>
      <c r="D29" s="237"/>
      <c r="E29" s="237"/>
      <c r="F29" s="237"/>
      <c r="G29" s="237"/>
      <c r="H29" s="237"/>
      <c r="I29" s="237"/>
      <c r="J29" s="237"/>
      <c r="K29" s="237"/>
      <c r="L29" s="237"/>
      <c r="M29" s="237"/>
      <c r="N29" s="237"/>
      <c r="O29" s="237"/>
      <c r="P29" s="237"/>
      <c r="Q29" s="237"/>
      <c r="R29" s="237"/>
      <c r="S29" s="237"/>
      <c r="T29" s="237"/>
      <c r="U29" s="237"/>
      <c r="V29" s="237"/>
      <c r="W29" s="237"/>
      <c r="X29" s="237"/>
      <c r="Y29" s="237"/>
      <c r="Z29" s="237"/>
      <c r="AA29" s="237"/>
      <c r="AB29" s="237"/>
      <c r="AC29" s="237"/>
    </row>
  </sheetData>
  <sheetProtection selectLockedCells="1"/>
  <protectedRanges>
    <protectedRange sqref="A23:B23" name="VI szakmai szolgáltatás_1_1"/>
    <protectedRange sqref="A18:B19" name="I. Személyi_1"/>
    <protectedRange sqref="A21:B21" name="II. utazás_1"/>
    <protectedRange sqref="A17:B17" name="XI_XIV Előkészítő_2"/>
  </protectedRanges>
  <mergeCells count="31">
    <mergeCell ref="W7:Y7"/>
    <mergeCell ref="W13:Y13"/>
    <mergeCell ref="O7:Q7"/>
    <mergeCell ref="O13:Q13"/>
    <mergeCell ref="K11:M11"/>
    <mergeCell ref="K9:M9"/>
    <mergeCell ref="W9:Y9"/>
    <mergeCell ref="S9:U9"/>
    <mergeCell ref="C9:E9"/>
    <mergeCell ref="G9:I9"/>
    <mergeCell ref="A26:AC26"/>
    <mergeCell ref="C13:E13"/>
    <mergeCell ref="S11:U11"/>
    <mergeCell ref="AA9:AC9"/>
    <mergeCell ref="G13:I13"/>
    <mergeCell ref="A1:AC1"/>
    <mergeCell ref="O9:Q9"/>
    <mergeCell ref="O11:Q11"/>
    <mergeCell ref="S13:U13"/>
    <mergeCell ref="K13:M13"/>
    <mergeCell ref="D3:N5"/>
    <mergeCell ref="W11:Y11"/>
    <mergeCell ref="K7:M7"/>
    <mergeCell ref="AA7:AC7"/>
    <mergeCell ref="AA13:AC13"/>
    <mergeCell ref="C7:E7"/>
    <mergeCell ref="G7:I7"/>
    <mergeCell ref="C11:E11"/>
    <mergeCell ref="AA11:AC11"/>
    <mergeCell ref="G11:I11"/>
    <mergeCell ref="S7:U7"/>
  </mergeCells>
  <phoneticPr fontId="3" type="noConversion"/>
  <conditionalFormatting sqref="A27:Z27">
    <cfRule type="cellIs" dxfId="26" priority="41" stopIfTrue="1" operator="equal">
      <formula>#REF!</formula>
    </cfRule>
  </conditionalFormatting>
  <pageMargins left="0.15748031496062992" right="7.874015748031496E-2" top="0.70866141732283472" bottom="0.59055118110236227" header="0.43307086614173229" footer="0.51181102362204722"/>
  <pageSetup fitToWidth="2" orientation="landscape" r:id="rId1"/>
  <headerFooter alignWithMargins="0">
    <oddFooter xml:space="preserve">&amp;C&amp;"Arial,Italic"&amp;A&amp;R&amp;"Arial,Italic"Page &amp;P of &amp;N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38A6B-D786-432C-9409-FC954DF949BB}">
  <sheetPr>
    <pageSetUpPr fitToPage="1"/>
  </sheetPr>
  <dimension ref="A1:V31"/>
  <sheetViews>
    <sheetView zoomScale="180" zoomScaleNormal="180" workbookViewId="0">
      <selection activeCell="B20" sqref="B20"/>
    </sheetView>
  </sheetViews>
  <sheetFormatPr defaultRowHeight="12.75"/>
  <cols>
    <col min="1" max="1" width="3.28515625" style="47" customWidth="1"/>
    <col min="2" max="2" width="31.7109375" style="28" customWidth="1"/>
    <col min="3" max="3" width="0.85546875" style="28" customWidth="1"/>
    <col min="4" max="4" width="12" style="28" customWidth="1"/>
    <col min="5" max="5" width="0.85546875" style="28" customWidth="1"/>
    <col min="6" max="6" width="12" style="28" customWidth="1"/>
    <col min="7" max="7" width="0.85546875" style="28" customWidth="1"/>
    <col min="8" max="8" width="12" style="28" customWidth="1"/>
    <col min="9" max="10" width="0.85546875" style="28" customWidth="1"/>
    <col min="11" max="11" width="12" style="28" customWidth="1"/>
    <col min="12" max="12" width="0.5703125" style="28" customWidth="1"/>
    <col min="13" max="13" width="12.42578125" style="28" hidden="1" customWidth="1"/>
    <col min="14" max="21" width="9.140625" style="47" hidden="1" customWidth="1"/>
    <col min="22" max="22" width="9.28515625" style="47" hidden="1" customWidth="1"/>
    <col min="23" max="16384" width="9.140625" style="47"/>
  </cols>
  <sheetData>
    <row r="1" spans="1:22" ht="22.5" customHeight="1">
      <c r="A1" s="398" t="s">
        <v>285</v>
      </c>
      <c r="B1" s="398"/>
      <c r="C1" s="398"/>
      <c r="D1" s="398"/>
      <c r="E1" s="398"/>
      <c r="F1" s="398"/>
      <c r="G1" s="398"/>
      <c r="H1" s="398"/>
      <c r="I1" s="398"/>
      <c r="J1" s="398"/>
      <c r="K1" s="398"/>
      <c r="L1" s="53"/>
      <c r="M1" s="53"/>
      <c r="N1" s="238"/>
      <c r="O1" s="238"/>
      <c r="P1" s="238"/>
      <c r="Q1" s="238"/>
      <c r="R1" s="238"/>
      <c r="S1" s="238"/>
      <c r="T1" s="238"/>
      <c r="U1" s="238"/>
      <c r="V1" s="238"/>
    </row>
    <row r="3" spans="1:22">
      <c r="A3" s="238"/>
      <c r="B3" s="87"/>
      <c r="C3" s="237"/>
      <c r="D3" s="417">
        <f>'1. General Data'!C9</f>
        <v>0</v>
      </c>
      <c r="E3" s="418"/>
      <c r="F3" s="418"/>
      <c r="G3" s="418"/>
      <c r="H3" s="418"/>
      <c r="I3" s="418"/>
      <c r="J3" s="238"/>
      <c r="K3" s="238"/>
      <c r="L3" s="238"/>
      <c r="M3" s="238"/>
      <c r="N3" s="238"/>
      <c r="O3" s="238"/>
      <c r="P3" s="238"/>
      <c r="Q3" s="238"/>
      <c r="R3" s="238"/>
      <c r="S3" s="238"/>
      <c r="T3" s="238"/>
      <c r="U3" s="238"/>
      <c r="V3" s="238"/>
    </row>
    <row r="4" spans="1:22" ht="6" customHeight="1">
      <c r="A4" s="238"/>
      <c r="B4" s="237"/>
      <c r="C4" s="237"/>
      <c r="D4" s="420"/>
      <c r="E4" s="421"/>
      <c r="F4" s="421"/>
      <c r="G4" s="421"/>
      <c r="H4" s="421"/>
      <c r="I4" s="421"/>
      <c r="J4" s="238"/>
      <c r="K4" s="238"/>
      <c r="L4" s="238"/>
      <c r="M4" s="238"/>
      <c r="N4" s="238"/>
      <c r="O4" s="238"/>
      <c r="P4" s="238"/>
      <c r="Q4" s="238"/>
      <c r="R4" s="238"/>
      <c r="S4" s="238"/>
      <c r="T4" s="238"/>
      <c r="U4" s="238"/>
      <c r="V4" s="238"/>
    </row>
    <row r="5" spans="1:22">
      <c r="A5" s="238"/>
      <c r="B5" s="88"/>
      <c r="C5" s="237"/>
      <c r="D5" s="423"/>
      <c r="E5" s="424"/>
      <c r="F5" s="424"/>
      <c r="G5" s="424"/>
      <c r="H5" s="424"/>
      <c r="I5" s="424"/>
      <c r="J5" s="238"/>
      <c r="K5" s="238"/>
      <c r="L5" s="238"/>
      <c r="M5" s="238"/>
      <c r="N5" s="238"/>
      <c r="O5" s="238"/>
      <c r="P5" s="238"/>
      <c r="Q5" s="238"/>
      <c r="R5" s="238"/>
      <c r="S5" s="238"/>
      <c r="T5" s="238"/>
      <c r="U5" s="238"/>
      <c r="V5" s="238"/>
    </row>
    <row r="6" spans="1:22" ht="20.25" customHeight="1">
      <c r="A6" s="238"/>
      <c r="B6" s="54"/>
      <c r="C6" s="54"/>
      <c r="D6" s="237"/>
      <c r="E6" s="237"/>
      <c r="F6" s="237"/>
      <c r="G6" s="237"/>
      <c r="H6" s="237"/>
      <c r="I6" s="237"/>
      <c r="J6" s="237"/>
      <c r="K6" s="237"/>
      <c r="L6" s="237"/>
      <c r="M6" s="237"/>
      <c r="N6" s="238"/>
      <c r="O6" s="238"/>
      <c r="P6" s="238"/>
      <c r="Q6" s="238"/>
      <c r="R6" s="238"/>
      <c r="S6" s="238"/>
      <c r="T6" s="238"/>
      <c r="U6" s="238"/>
      <c r="V6" s="238"/>
    </row>
    <row r="7" spans="1:22" ht="25.5" customHeight="1">
      <c r="A7" s="238"/>
      <c r="B7" s="453" t="s">
        <v>286</v>
      </c>
      <c r="C7" s="453"/>
      <c r="D7" s="453"/>
      <c r="E7" s="453"/>
      <c r="F7" s="453"/>
      <c r="G7" s="453"/>
      <c r="H7" s="453"/>
      <c r="I7" s="453"/>
      <c r="J7" s="453"/>
      <c r="K7" s="453"/>
      <c r="L7" s="237"/>
      <c r="M7" s="237"/>
      <c r="N7" s="239" t="str">
        <f>IF(OR('1. General Data'!E35="",'1. General Data'!I35="",'1. General Data'!M35="",'1. General Data'!E41="",'1. General Data'!I41="",'1. General Data'!M41="")," ",TRUE)</f>
        <v xml:space="preserve"> </v>
      </c>
      <c r="O7" s="238"/>
      <c r="P7" s="238"/>
      <c r="Q7" s="238"/>
      <c r="R7" s="238"/>
      <c r="S7" s="238"/>
      <c r="T7" s="238"/>
      <c r="U7" s="238"/>
      <c r="V7" s="238"/>
    </row>
    <row r="8" spans="1:22">
      <c r="A8" s="238"/>
      <c r="B8" s="54"/>
      <c r="C8" s="54"/>
      <c r="D8" s="237"/>
      <c r="E8" s="237"/>
      <c r="F8" s="237"/>
      <c r="G8" s="237"/>
      <c r="H8" s="237"/>
      <c r="I8" s="237"/>
      <c r="J8" s="237"/>
      <c r="K8" s="237"/>
      <c r="L8" s="237"/>
      <c r="M8" s="237"/>
      <c r="N8" s="238" t="s">
        <v>287</v>
      </c>
      <c r="O8" s="238" t="s">
        <v>288</v>
      </c>
      <c r="P8" s="238"/>
      <c r="Q8" s="238"/>
      <c r="R8" s="238"/>
      <c r="S8" s="238"/>
      <c r="T8" s="238"/>
      <c r="U8" s="238"/>
      <c r="V8" s="238"/>
    </row>
    <row r="9" spans="1:22" ht="42" customHeight="1">
      <c r="A9" s="451"/>
      <c r="B9" s="452"/>
      <c r="C9" s="68"/>
      <c r="D9" s="49" t="s">
        <v>289</v>
      </c>
      <c r="E9" s="69"/>
      <c r="F9" s="49" t="s">
        <v>290</v>
      </c>
      <c r="G9" s="65"/>
      <c r="H9" s="49" t="s">
        <v>291</v>
      </c>
      <c r="I9" s="65"/>
      <c r="J9" s="65"/>
      <c r="K9" s="182"/>
      <c r="L9" s="288"/>
      <c r="M9" s="288" t="s">
        <v>292</v>
      </c>
      <c r="N9" s="239">
        <f>'1. General Data'!I43</f>
        <v>0</v>
      </c>
      <c r="O9" s="289">
        <f>IF(N9&gt;0,(N9/4+1),0)</f>
        <v>0</v>
      </c>
      <c r="P9" s="238"/>
      <c r="Q9" s="101" t="s">
        <v>293</v>
      </c>
      <c r="R9" s="102"/>
      <c r="S9" s="101" t="s">
        <v>294</v>
      </c>
      <c r="T9" s="103"/>
      <c r="U9" s="101" t="s">
        <v>295</v>
      </c>
      <c r="V9" s="103"/>
    </row>
    <row r="10" spans="1:22" ht="3" customHeight="1">
      <c r="A10" s="290"/>
      <c r="B10" s="240"/>
      <c r="C10" s="240"/>
      <c r="D10" s="237"/>
      <c r="E10" s="237"/>
      <c r="F10" s="237"/>
      <c r="G10" s="237"/>
      <c r="H10" s="237"/>
      <c r="I10" s="237"/>
      <c r="J10" s="237"/>
      <c r="K10" s="237"/>
      <c r="L10" s="237"/>
      <c r="M10" s="237"/>
      <c r="N10" s="238"/>
      <c r="O10" s="238"/>
      <c r="P10" s="238"/>
      <c r="Q10" s="238"/>
      <c r="R10" s="238"/>
      <c r="S10" s="238"/>
      <c r="T10" s="238"/>
      <c r="U10" s="238"/>
      <c r="V10" s="238"/>
    </row>
    <row r="11" spans="1:22" ht="3" customHeight="1">
      <c r="A11" s="26"/>
      <c r="B11" s="240"/>
      <c r="C11" s="240"/>
      <c r="D11" s="237"/>
      <c r="E11" s="237"/>
      <c r="F11" s="237"/>
      <c r="G11" s="237"/>
      <c r="H11" s="237"/>
      <c r="I11" s="237"/>
      <c r="J11" s="237"/>
      <c r="K11" s="237"/>
      <c r="L11" s="92"/>
      <c r="M11" s="92"/>
      <c r="N11" s="238"/>
      <c r="O11" s="238"/>
      <c r="P11" s="238"/>
      <c r="Q11" s="238"/>
      <c r="R11" s="238"/>
      <c r="S11" s="238"/>
      <c r="T11" s="238"/>
      <c r="U11" s="238"/>
      <c r="V11" s="238"/>
    </row>
    <row r="12" spans="1:22">
      <c r="A12" s="26">
        <v>1</v>
      </c>
      <c r="B12" s="49" t="s">
        <v>109</v>
      </c>
      <c r="C12" s="240"/>
      <c r="D12" s="291"/>
      <c r="E12" s="237"/>
      <c r="F12" s="291"/>
      <c r="G12" s="237"/>
      <c r="H12" s="291"/>
      <c r="I12" s="237"/>
      <c r="J12" s="237"/>
      <c r="K12" s="292">
        <f>D12+F12+H12</f>
        <v>0</v>
      </c>
      <c r="L12" s="90"/>
      <c r="M12" s="90">
        <f>('6. Light Partner 1 budget - SME'!N3)-K12</f>
        <v>0</v>
      </c>
      <c r="N12" s="238">
        <f>IF(M12=0,0,B12)</f>
        <v>0</v>
      </c>
      <c r="O12" s="238"/>
      <c r="P12" s="238" t="str">
        <f>T('2. Light Partner 1 data - SME'!C9:F9)</f>
        <v/>
      </c>
      <c r="Q12" s="293" t="e">
        <f>IF($O$9&gt;#REF!,D12,Q$9)</f>
        <v>#REF!</v>
      </c>
      <c r="R12" s="238"/>
      <c r="S12" s="293" t="e">
        <f>IF($O$9&gt;#REF!,F12,S$9)</f>
        <v>#REF!</v>
      </c>
      <c r="T12" s="238"/>
      <c r="U12" s="293" t="e">
        <f>IF($O$9&gt;#REF!,H12,U$9)</f>
        <v>#REF!</v>
      </c>
      <c r="V12" s="238"/>
    </row>
    <row r="13" spans="1:22" ht="3" customHeight="1">
      <c r="A13" s="26"/>
      <c r="B13" s="284"/>
      <c r="C13" s="240"/>
      <c r="D13" s="237"/>
      <c r="E13" s="237"/>
      <c r="F13" s="237"/>
      <c r="G13" s="237"/>
      <c r="H13" s="237"/>
      <c r="I13" s="237"/>
      <c r="J13" s="237"/>
      <c r="K13" s="237"/>
      <c r="L13" s="92"/>
      <c r="M13" s="92"/>
      <c r="N13" s="238"/>
      <c r="O13" s="238"/>
      <c r="P13" s="238"/>
      <c r="Q13" s="238"/>
      <c r="R13" s="238"/>
      <c r="S13" s="238"/>
      <c r="T13" s="238"/>
      <c r="U13" s="238"/>
      <c r="V13" s="238"/>
    </row>
    <row r="14" spans="1:22" ht="12.75" customHeight="1">
      <c r="A14" s="26">
        <v>2</v>
      </c>
      <c r="B14" s="189" t="s">
        <v>110</v>
      </c>
      <c r="C14" s="240"/>
      <c r="D14" s="291"/>
      <c r="E14" s="237"/>
      <c r="F14" s="291"/>
      <c r="G14" s="237"/>
      <c r="H14" s="291"/>
      <c r="I14" s="237"/>
      <c r="J14" s="237"/>
      <c r="K14" s="292">
        <f>D14+F14+H14</f>
        <v>0</v>
      </c>
      <c r="L14" s="90"/>
      <c r="M14" s="90">
        <f>('6. Light Partner 2 budget - SME'!N3)-K12</f>
        <v>0</v>
      </c>
      <c r="N14" s="238">
        <f>IF(M14=0,0,B14)</f>
        <v>0</v>
      </c>
      <c r="O14" s="238"/>
      <c r="P14" s="238" t="e">
        <f>T(#REF!)</f>
        <v>#REF!</v>
      </c>
      <c r="Q14" s="293" t="e">
        <f>IF($O$9&gt;#REF!,D14,Q$9)</f>
        <v>#REF!</v>
      </c>
      <c r="R14" s="238"/>
      <c r="S14" s="293" t="e">
        <f>IF($O$9&gt;#REF!,F14,S$9)</f>
        <v>#REF!</v>
      </c>
      <c r="T14" s="238"/>
      <c r="U14" s="293" t="e">
        <f>IF($O$9&gt;#REF!,H14,U$9)</f>
        <v>#REF!</v>
      </c>
      <c r="V14" s="238"/>
    </row>
    <row r="15" spans="1:22" ht="3" customHeight="1">
      <c r="A15" s="26"/>
      <c r="B15" s="284"/>
      <c r="C15" s="240"/>
      <c r="D15" s="237"/>
      <c r="E15" s="237"/>
      <c r="F15" s="237"/>
      <c r="G15" s="237"/>
      <c r="H15" s="237"/>
      <c r="I15" s="237"/>
      <c r="J15" s="237"/>
      <c r="K15" s="237"/>
      <c r="L15" s="92"/>
      <c r="M15" s="92"/>
      <c r="N15" s="238"/>
      <c r="O15" s="238"/>
      <c r="P15" s="238"/>
      <c r="Q15" s="238"/>
      <c r="R15" s="238"/>
      <c r="S15" s="238"/>
      <c r="T15" s="238"/>
      <c r="U15" s="238"/>
      <c r="V15" s="238"/>
    </row>
    <row r="16" spans="1:22" ht="12.75" customHeight="1">
      <c r="A16" s="26">
        <v>3</v>
      </c>
      <c r="B16" s="49" t="s">
        <v>111</v>
      </c>
      <c r="C16" s="240"/>
      <c r="D16" s="291"/>
      <c r="E16" s="237"/>
      <c r="F16" s="291"/>
      <c r="G16" s="237"/>
      <c r="H16" s="291"/>
      <c r="I16" s="237"/>
      <c r="J16" s="237"/>
      <c r="K16" s="292">
        <f>D16+F16+H16</f>
        <v>0</v>
      </c>
      <c r="L16" s="90"/>
      <c r="M16" s="188">
        <f>('6. Light Partner 3 budget - SME'!N3)-K12</f>
        <v>0</v>
      </c>
      <c r="N16" s="238">
        <f>IF(M16=0,0,B16)</f>
        <v>0</v>
      </c>
      <c r="O16" s="238"/>
      <c r="P16" s="238" t="e">
        <f>T(#REF!)</f>
        <v>#REF!</v>
      </c>
      <c r="Q16" s="293" t="e">
        <f>IF($O$9&gt;#REF!,D16,Q$9)</f>
        <v>#REF!</v>
      </c>
      <c r="R16" s="238"/>
      <c r="S16" s="293" t="e">
        <f>IF($O$9&gt;#REF!,F16,S$9)</f>
        <v>#REF!</v>
      </c>
      <c r="T16" s="238"/>
      <c r="U16" s="293" t="e">
        <f>IF($O$9&gt;#REF!,H16,U$9)</f>
        <v>#REF!</v>
      </c>
      <c r="V16" s="238"/>
    </row>
    <row r="17" spans="1:22" ht="3" customHeight="1">
      <c r="A17" s="26"/>
      <c r="B17" s="284"/>
      <c r="C17" s="240"/>
      <c r="D17" s="237"/>
      <c r="E17" s="237"/>
      <c r="F17" s="237"/>
      <c r="G17" s="237"/>
      <c r="H17" s="237"/>
      <c r="I17" s="237"/>
      <c r="J17" s="237"/>
      <c r="K17" s="237"/>
      <c r="L17" s="92"/>
      <c r="M17" s="92"/>
      <c r="N17" s="238"/>
      <c r="O17" s="238"/>
      <c r="P17" s="238"/>
      <c r="Q17" s="238"/>
      <c r="R17" s="238"/>
      <c r="S17" s="238"/>
      <c r="T17" s="238"/>
      <c r="U17" s="238"/>
      <c r="V17" s="238"/>
    </row>
    <row r="18" spans="1:22" ht="12.75" customHeight="1">
      <c r="A18" s="26">
        <v>4</v>
      </c>
      <c r="B18" s="49" t="s">
        <v>112</v>
      </c>
      <c r="C18" s="240"/>
      <c r="D18" s="291"/>
      <c r="E18" s="237"/>
      <c r="F18" s="291"/>
      <c r="G18" s="237"/>
      <c r="H18" s="291"/>
      <c r="I18" s="237"/>
      <c r="J18" s="237"/>
      <c r="K18" s="292">
        <f>D18+F18+H18</f>
        <v>0</v>
      </c>
      <c r="L18" s="90"/>
      <c r="M18" s="188">
        <f>('6. Light Partner 4 budget - SME'!N3)-K12</f>
        <v>0</v>
      </c>
      <c r="N18" s="238">
        <f>IF(M18=0,0,B18)</f>
        <v>0</v>
      </c>
      <c r="O18" s="238"/>
      <c r="P18" s="238" t="e">
        <f>T(#REF!)</f>
        <v>#REF!</v>
      </c>
      <c r="Q18" s="293" t="e">
        <f>IF($O$9&gt;#REF!,D18,Q$9)</f>
        <v>#REF!</v>
      </c>
      <c r="R18" s="238"/>
      <c r="S18" s="293" t="e">
        <f>IF($O$9&gt;#REF!,F18,S$9)</f>
        <v>#REF!</v>
      </c>
      <c r="T18" s="238"/>
      <c r="U18" s="293" t="e">
        <f>IF($O$9&gt;#REF!,H18,U$9)</f>
        <v>#REF!</v>
      </c>
      <c r="V18" s="238"/>
    </row>
    <row r="19" spans="1:22" ht="3" customHeight="1">
      <c r="A19" s="26"/>
      <c r="B19" s="284"/>
      <c r="C19" s="240"/>
      <c r="D19" s="237"/>
      <c r="E19" s="237"/>
      <c r="F19" s="237"/>
      <c r="G19" s="237"/>
      <c r="H19" s="237"/>
      <c r="I19" s="237"/>
      <c r="J19" s="237"/>
      <c r="K19" s="237"/>
      <c r="L19" s="92"/>
      <c r="M19" s="92"/>
      <c r="N19" s="238"/>
      <c r="O19" s="238"/>
      <c r="P19" s="238"/>
      <c r="Q19" s="238"/>
      <c r="R19" s="238"/>
      <c r="S19" s="238"/>
      <c r="T19" s="238"/>
      <c r="U19" s="238"/>
      <c r="V19" s="238"/>
    </row>
    <row r="20" spans="1:22" ht="12.75" customHeight="1">
      <c r="A20" s="26">
        <v>5</v>
      </c>
      <c r="B20" s="49" t="s">
        <v>273</v>
      </c>
      <c r="C20" s="240"/>
      <c r="D20" s="291"/>
      <c r="E20" s="237"/>
      <c r="F20" s="291"/>
      <c r="G20" s="237"/>
      <c r="H20" s="291"/>
      <c r="I20" s="237"/>
      <c r="J20" s="237"/>
      <c r="K20" s="292">
        <f>D20+F20+H20</f>
        <v>0</v>
      </c>
      <c r="L20" s="90"/>
      <c r="M20" s="188">
        <f>('6. Light Partner 3 budget - SME'!N7)-K16</f>
        <v>0</v>
      </c>
      <c r="N20" s="238">
        <f>IF(M20=0,0,B20)</f>
        <v>0</v>
      </c>
      <c r="O20" s="238"/>
      <c r="P20" s="238" t="e">
        <f>T(#REF!)</f>
        <v>#REF!</v>
      </c>
      <c r="Q20" s="293" t="e">
        <f>IF($O$9&gt;#REF!,D20,Q$9)</f>
        <v>#REF!</v>
      </c>
      <c r="R20" s="238"/>
      <c r="S20" s="293" t="e">
        <f>IF($O$9&gt;#REF!,F20,S$9)</f>
        <v>#REF!</v>
      </c>
      <c r="T20" s="238"/>
      <c r="U20" s="293" t="e">
        <f>IF($O$9&gt;#REF!,H20,U$9)</f>
        <v>#REF!</v>
      </c>
      <c r="V20" s="238"/>
    </row>
    <row r="21" spans="1:22" ht="3" customHeight="1">
      <c r="A21" s="26"/>
      <c r="B21" s="284"/>
      <c r="C21" s="240"/>
      <c r="D21" s="237"/>
      <c r="E21" s="237"/>
      <c r="F21" s="237"/>
      <c r="G21" s="237"/>
      <c r="H21" s="237"/>
      <c r="I21" s="237"/>
      <c r="J21" s="237"/>
      <c r="K21" s="237"/>
      <c r="L21" s="92"/>
      <c r="M21" s="92"/>
      <c r="N21" s="238"/>
      <c r="O21" s="238"/>
      <c r="P21" s="238"/>
      <c r="Q21" s="238"/>
      <c r="R21" s="238"/>
      <c r="S21" s="238"/>
      <c r="T21" s="238"/>
      <c r="U21" s="238"/>
      <c r="V21" s="238"/>
    </row>
    <row r="22" spans="1:22" ht="12.75" customHeight="1">
      <c r="A22" s="26">
        <v>6</v>
      </c>
      <c r="B22" s="49" t="s">
        <v>274</v>
      </c>
      <c r="C22" s="240"/>
      <c r="D22" s="291"/>
      <c r="E22" s="237"/>
      <c r="F22" s="291"/>
      <c r="G22" s="237"/>
      <c r="H22" s="291"/>
      <c r="I22" s="237"/>
      <c r="J22" s="237"/>
      <c r="K22" s="292">
        <f>D22+F22+H22</f>
        <v>0</v>
      </c>
      <c r="L22" s="90"/>
      <c r="M22" s="188">
        <f>('6. Light Partner 4 budget - SME'!N7)-K16</f>
        <v>0</v>
      </c>
      <c r="N22" s="238">
        <f>IF(M22=0,0,B22)</f>
        <v>0</v>
      </c>
      <c r="O22" s="238"/>
      <c r="P22" s="238" t="e">
        <f>T(#REF!)</f>
        <v>#REF!</v>
      </c>
      <c r="Q22" s="293" t="e">
        <f>IF($O$9&gt;#REF!,D22,Q$9)</f>
        <v>#REF!</v>
      </c>
      <c r="R22" s="238"/>
      <c r="S22" s="293" t="e">
        <f>IF($O$9&gt;#REF!,F22,S$9)</f>
        <v>#REF!</v>
      </c>
      <c r="T22" s="238"/>
      <c r="U22" s="293" t="e">
        <f>IF($O$9&gt;#REF!,H22,U$9)</f>
        <v>#REF!</v>
      </c>
      <c r="V22" s="238"/>
    </row>
    <row r="23" spans="1:22" ht="3" customHeight="1">
      <c r="A23" s="26"/>
      <c r="B23" s="284"/>
      <c r="C23" s="240"/>
      <c r="D23" s="237"/>
      <c r="E23" s="237"/>
      <c r="F23" s="237"/>
      <c r="G23" s="237"/>
      <c r="H23" s="237"/>
      <c r="I23" s="237"/>
      <c r="J23" s="237"/>
      <c r="K23" s="237"/>
      <c r="L23" s="92"/>
      <c r="M23" s="92"/>
      <c r="N23" s="238"/>
      <c r="O23" s="238"/>
      <c r="P23" s="238"/>
      <c r="Q23" s="238"/>
      <c r="R23" s="238"/>
      <c r="S23" s="238"/>
      <c r="T23" s="238"/>
      <c r="U23" s="238"/>
      <c r="V23" s="238"/>
    </row>
    <row r="24" spans="1:22" ht="3" customHeight="1">
      <c r="A24" s="238"/>
      <c r="B24" s="284"/>
      <c r="C24" s="240"/>
      <c r="D24" s="237"/>
      <c r="E24" s="237"/>
      <c r="F24" s="237"/>
      <c r="G24" s="237"/>
      <c r="H24" s="237"/>
      <c r="I24" s="237"/>
      <c r="J24" s="237"/>
      <c r="K24" s="237"/>
      <c r="L24" s="237"/>
      <c r="M24" s="237"/>
      <c r="N24" s="238"/>
      <c r="O24" s="238"/>
      <c r="P24" s="238"/>
      <c r="Q24" s="238"/>
      <c r="R24" s="238"/>
      <c r="S24" s="238"/>
      <c r="T24" s="238"/>
      <c r="U24" s="238"/>
      <c r="V24" s="238"/>
    </row>
    <row r="25" spans="1:22" ht="12.75" customHeight="1">
      <c r="A25" s="294"/>
      <c r="B25" s="49" t="s">
        <v>296</v>
      </c>
      <c r="C25" s="240"/>
      <c r="D25" s="292">
        <f>D12+D14+D16+D18+D20+D22</f>
        <v>0</v>
      </c>
      <c r="E25" s="237"/>
      <c r="F25" s="292">
        <f>F12+F14+F16+F18+F20+F22</f>
        <v>0</v>
      </c>
      <c r="G25" s="237"/>
      <c r="H25" s="292">
        <f>H12+H14+H16+H18+H20+H22</f>
        <v>0</v>
      </c>
      <c r="I25" s="237"/>
      <c r="J25" s="237"/>
      <c r="K25" s="292">
        <f>D25+F25+H25</f>
        <v>0</v>
      </c>
      <c r="L25" s="90"/>
      <c r="M25" s="90">
        <f>SUM(M11:M19)</f>
        <v>0</v>
      </c>
      <c r="N25" s="238">
        <f>IF(M25=0,0,B25)</f>
        <v>0</v>
      </c>
      <c r="O25" s="238"/>
      <c r="P25" s="238"/>
      <c r="Q25" s="238"/>
      <c r="R25" s="238"/>
      <c r="S25" s="238"/>
      <c r="T25" s="238"/>
      <c r="U25" s="238"/>
      <c r="V25" s="238"/>
    </row>
    <row r="26" spans="1:22" ht="3" customHeight="1">
      <c r="A26" s="238"/>
      <c r="B26" s="240"/>
      <c r="C26" s="240"/>
      <c r="D26" s="237"/>
      <c r="E26" s="237"/>
      <c r="F26" s="237"/>
      <c r="G26" s="237"/>
      <c r="H26" s="237"/>
      <c r="I26" s="237"/>
      <c r="J26" s="237"/>
      <c r="K26" s="237"/>
      <c r="L26" s="237"/>
      <c r="M26" s="237"/>
      <c r="N26" s="238"/>
      <c r="O26" s="238"/>
      <c r="P26" s="238"/>
      <c r="Q26" s="238"/>
      <c r="R26" s="238"/>
      <c r="S26" s="238"/>
      <c r="T26" s="238"/>
      <c r="U26" s="238"/>
      <c r="V26" s="238"/>
    </row>
    <row r="27" spans="1:22" ht="12.75" customHeight="1">
      <c r="A27" s="238"/>
      <c r="B27" s="450"/>
      <c r="C27" s="450"/>
      <c r="D27" s="450"/>
      <c r="E27" s="450"/>
      <c r="F27" s="450"/>
      <c r="G27" s="450"/>
      <c r="H27" s="450"/>
      <c r="I27" s="450"/>
      <c r="J27" s="237"/>
      <c r="K27" s="237"/>
      <c r="L27" s="41"/>
      <c r="M27" s="41" t="e">
        <f>IF(OR(#REF!&lt;&gt;0,M12&lt;&gt;0,M14&lt;&gt;0,M16&lt;&gt;0,M18&lt;&gt;0,#REF!&lt;&gt;0,#REF!&lt;&gt;0,#REF!&lt;&gt;0),M9,"")</f>
        <v>#REF!</v>
      </c>
      <c r="N27" s="238"/>
      <c r="O27" s="238"/>
      <c r="P27" s="238"/>
      <c r="Q27" s="238"/>
      <c r="R27" s="238"/>
      <c r="S27" s="238"/>
      <c r="T27" s="238"/>
      <c r="U27" s="238"/>
      <c r="V27" s="238"/>
    </row>
    <row r="28" spans="1:22" ht="12.75" customHeight="1">
      <c r="A28" s="238"/>
      <c r="B28" s="449" t="str">
        <f>IF(OR(M12&lt;&gt;0,M14&lt;&gt;0,M16&lt;&gt;0,M18&lt;&gt;0),"Payment forecast is not complete!","")</f>
        <v/>
      </c>
      <c r="C28" s="449"/>
      <c r="D28" s="449"/>
      <c r="E28" s="449"/>
      <c r="F28" s="449"/>
      <c r="G28" s="449"/>
      <c r="H28" s="449"/>
      <c r="I28" s="237"/>
      <c r="J28" s="237"/>
      <c r="K28" s="237"/>
      <c r="L28" s="237"/>
      <c r="M28" s="237"/>
      <c r="N28" s="238"/>
      <c r="O28" s="238"/>
      <c r="P28" s="238"/>
      <c r="Q28" s="238"/>
      <c r="R28" s="238"/>
      <c r="S28" s="238"/>
      <c r="T28" s="238"/>
      <c r="U28" s="238"/>
      <c r="V28" s="238"/>
    </row>
    <row r="29" spans="1:22" ht="12.75" hidden="1" customHeight="1">
      <c r="A29" s="238"/>
      <c r="B29" s="237" t="e">
        <f>IF(OR(D29=TRUE,F29=TRUE,H29=TRUE,#REF!=TRUE,#REF!=TRUE,#REF!=TRUE),B27,0)</f>
        <v>#REF!</v>
      </c>
      <c r="C29" s="237"/>
      <c r="D29" s="237" t="b">
        <f>IF(AND(NOT($O$9&gt;1),(D25&lt;&gt;0)),TRUE,FALSE)</f>
        <v>0</v>
      </c>
      <c r="E29" s="237"/>
      <c r="F29" s="237" t="b">
        <f>IF(AND(NOT($O$9&gt;2),(F25&lt;&gt;0)),TRUE,FALSE)</f>
        <v>0</v>
      </c>
      <c r="G29" s="237"/>
      <c r="H29" s="237" t="b">
        <f>IF(AND(NOT($O$9&gt;3),(H25&lt;&gt;0)),TRUE,FALSE)</f>
        <v>0</v>
      </c>
      <c r="I29" s="237"/>
      <c r="J29" s="237"/>
      <c r="K29" s="237"/>
      <c r="L29" s="237"/>
      <c r="M29" s="237"/>
      <c r="N29" s="238"/>
      <c r="O29" s="238"/>
      <c r="P29" s="238"/>
      <c r="Q29" s="238"/>
      <c r="R29" s="238"/>
      <c r="S29" s="238"/>
      <c r="T29" s="238"/>
      <c r="U29" s="238"/>
      <c r="V29" s="238"/>
    </row>
    <row r="30" spans="1:22" ht="12.75" hidden="1" customHeight="1">
      <c r="A30" s="238"/>
      <c r="B30" s="237"/>
      <c r="C30" s="237"/>
      <c r="D30" s="237"/>
      <c r="E30" s="237"/>
      <c r="F30" s="237"/>
      <c r="G30" s="237"/>
      <c r="H30" s="237"/>
      <c r="I30" s="237"/>
      <c r="J30" s="237"/>
      <c r="K30" s="237"/>
      <c r="L30" s="237"/>
      <c r="M30" s="237"/>
      <c r="N30" s="238"/>
      <c r="O30" s="238"/>
      <c r="P30" s="238"/>
      <c r="Q30" s="238"/>
      <c r="R30" s="238"/>
      <c r="S30" s="238"/>
      <c r="T30" s="238"/>
      <c r="U30" s="238"/>
      <c r="V30" s="238"/>
    </row>
    <row r="31" spans="1:22" ht="12.75" hidden="1" customHeight="1">
      <c r="A31" s="238"/>
      <c r="B31" s="237"/>
      <c r="C31" s="237"/>
      <c r="D31" s="237"/>
      <c r="E31" s="237"/>
      <c r="F31" s="237"/>
      <c r="G31" s="237"/>
      <c r="H31" s="237"/>
      <c r="I31" s="237"/>
      <c r="J31" s="237"/>
      <c r="K31" s="237"/>
      <c r="L31" s="237"/>
      <c r="M31" s="237"/>
      <c r="N31" s="238"/>
      <c r="O31" s="238"/>
      <c r="P31" s="238"/>
      <c r="Q31" s="238"/>
      <c r="R31" s="238"/>
      <c r="S31" s="238"/>
      <c r="T31" s="238"/>
      <c r="U31" s="238"/>
      <c r="V31" s="238"/>
    </row>
  </sheetData>
  <sheetProtection selectLockedCells="1"/>
  <protectedRanges>
    <protectedRange sqref="B26:C26" name="I. Személyi_1"/>
    <protectedRange sqref="A10" name="XI_XIV Előkészítő_1"/>
    <protectedRange sqref="B13:C13 B15:C15 C16 B17:C17 B19:C19 C20 B21:C21 B23:C25" name="I. Személyi_1_1"/>
    <protectedRange sqref="C12" name="XI_XIV Előkészítő_2_1"/>
  </protectedRanges>
  <mergeCells count="6">
    <mergeCell ref="B28:H28"/>
    <mergeCell ref="B27:I27"/>
    <mergeCell ref="A1:K1"/>
    <mergeCell ref="A9:B9"/>
    <mergeCell ref="D3:I5"/>
    <mergeCell ref="B7:K7"/>
  </mergeCells>
  <phoneticPr fontId="3" type="noConversion"/>
  <conditionalFormatting sqref="B20">
    <cfRule type="cellIs" dxfId="25" priority="4" stopIfTrue="1" operator="equal">
      <formula>$N$16</formula>
    </cfRule>
  </conditionalFormatting>
  <conditionalFormatting sqref="B22">
    <cfRule type="cellIs" dxfId="24" priority="1" stopIfTrue="1" operator="equal">
      <formula>$N$16</formula>
    </cfRule>
  </conditionalFormatting>
  <conditionalFormatting sqref="B27:I27">
    <cfRule type="cellIs" dxfId="23" priority="155" stopIfTrue="1" operator="equal">
      <formula>$B$29</formula>
    </cfRule>
  </conditionalFormatting>
  <conditionalFormatting sqref="D12">
    <cfRule type="cellIs" dxfId="22" priority="108" stopIfTrue="1" operator="notEqual">
      <formula>$Q$12</formula>
    </cfRule>
  </conditionalFormatting>
  <conditionalFormatting sqref="D14">
    <cfRule type="cellIs" dxfId="21" priority="109" stopIfTrue="1" operator="notEqual">
      <formula>$Q$14</formula>
    </cfRule>
  </conditionalFormatting>
  <conditionalFormatting sqref="D16">
    <cfRule type="cellIs" dxfId="20" priority="110" stopIfTrue="1" operator="notEqual">
      <formula>$Q$16</formula>
    </cfRule>
  </conditionalFormatting>
  <conditionalFormatting sqref="D18">
    <cfRule type="cellIs" dxfId="19" priority="111" stopIfTrue="1" operator="notEqual">
      <formula>$Q$18</formula>
    </cfRule>
  </conditionalFormatting>
  <conditionalFormatting sqref="D20">
    <cfRule type="cellIs" dxfId="18" priority="7" stopIfTrue="1" operator="notEqual">
      <formula>$Q$16</formula>
    </cfRule>
  </conditionalFormatting>
  <conditionalFormatting sqref="D22">
    <cfRule type="cellIs" dxfId="17" priority="8" stopIfTrue="1" operator="notEqual">
      <formula>$Q$18</formula>
    </cfRule>
  </conditionalFormatting>
  <conditionalFormatting sqref="F12">
    <cfRule type="cellIs" dxfId="16" priority="116" stopIfTrue="1" operator="notEqual">
      <formula>$S$12</formula>
    </cfRule>
  </conditionalFormatting>
  <conditionalFormatting sqref="F14">
    <cfRule type="cellIs" dxfId="15" priority="31" stopIfTrue="1" operator="notEqual">
      <formula>$S$18</formula>
    </cfRule>
  </conditionalFormatting>
  <conditionalFormatting sqref="F16">
    <cfRule type="cellIs" dxfId="14" priority="32" stopIfTrue="1" operator="notEqual">
      <formula>$S$18</formula>
    </cfRule>
  </conditionalFormatting>
  <conditionalFormatting sqref="F18">
    <cfRule type="cellIs" dxfId="13" priority="119" stopIfTrue="1" operator="notEqual">
      <formula>$S$18</formula>
    </cfRule>
  </conditionalFormatting>
  <conditionalFormatting sqref="F20">
    <cfRule type="cellIs" dxfId="12" priority="2" stopIfTrue="1" operator="notEqual">
      <formula>$S$18</formula>
    </cfRule>
  </conditionalFormatting>
  <conditionalFormatting sqref="F22">
    <cfRule type="cellIs" dxfId="11" priority="9" stopIfTrue="1" operator="notEqual">
      <formula>$S$18</formula>
    </cfRule>
  </conditionalFormatting>
  <conditionalFormatting sqref="H12">
    <cfRule type="cellIs" dxfId="10" priority="124" stopIfTrue="1" operator="notEqual">
      <formula>$U$12</formula>
    </cfRule>
  </conditionalFormatting>
  <conditionalFormatting sqref="H14">
    <cfRule type="cellIs" dxfId="9" priority="125" stopIfTrue="1" operator="notEqual">
      <formula>$U$14</formula>
    </cfRule>
  </conditionalFormatting>
  <conditionalFormatting sqref="H16">
    <cfRule type="cellIs" dxfId="8" priority="126" stopIfTrue="1" operator="notEqual">
      <formula>$U$16</formula>
    </cfRule>
  </conditionalFormatting>
  <conditionalFormatting sqref="H18">
    <cfRule type="cellIs" dxfId="7" priority="127" stopIfTrue="1" operator="notEqual">
      <formula>$U$18</formula>
    </cfRule>
  </conditionalFormatting>
  <conditionalFormatting sqref="H20">
    <cfRule type="cellIs" dxfId="6" priority="10" stopIfTrue="1" operator="notEqual">
      <formula>$U$16</formula>
    </cfRule>
  </conditionalFormatting>
  <conditionalFormatting sqref="H22">
    <cfRule type="cellIs" dxfId="5" priority="11" stopIfTrue="1" operator="notEqual">
      <formula>$U$18</formula>
    </cfRule>
  </conditionalFormatting>
  <conditionalFormatting sqref="L9:M9">
    <cfRule type="cellIs" dxfId="4" priority="94" stopIfTrue="1" operator="equal">
      <formula>$M$27</formula>
    </cfRule>
  </conditionalFormatting>
  <conditionalFormatting sqref="L12:M12 L14:M14 L16:M16 L18:M18 L25:M25">
    <cfRule type="cellIs" dxfId="3" priority="95" stopIfTrue="1" operator="notEqual">
      <formula>0</formula>
    </cfRule>
  </conditionalFormatting>
  <conditionalFormatting sqref="L20:M20 L22:M22">
    <cfRule type="cellIs" dxfId="2" priority="5" stopIfTrue="1" operator="notEqual">
      <formula>0</formula>
    </cfRule>
  </conditionalFormatting>
  <conditionalFormatting sqref="Q12 S12 U12 Q14 S14 U14 Q16 S16 U16 Q18 S18 U18">
    <cfRule type="expression" dxfId="1" priority="106" stopIfTrue="1">
      <formula>#REF!</formula>
    </cfRule>
  </conditionalFormatting>
  <conditionalFormatting sqref="Q20 S20 U20 Q22 S22 U22">
    <cfRule type="expression" dxfId="0" priority="6" stopIfTrue="1">
      <formula>#REF!</formula>
    </cfRule>
  </conditionalFormatting>
  <dataValidations count="1">
    <dataValidation type="decimal" allowBlank="1" showInputMessage="1" showErrorMessage="1" sqref="S12 S14 U16 U12 U14 Q18 S18 U18 D16 D12 D14 Q16 F12 F16 H16 F25 H12 H14 H25 F14 D18 Q12 Q14 S16 F18 H18 D25 U20 Q22 S22 U22 D20 Q20 F20 H20 D22 S20 F22 H22" xr:uid="{727A2B4F-2C51-4F63-95EE-336D7FDB4C3B}">
      <formula1>0</formula1>
      <formula2>99999999.99</formula2>
    </dataValidation>
  </dataValidations>
  <pageMargins left="0.35433070866141736" right="0.27559055118110237" top="1.1417322834645669" bottom="0.98425196850393704" header="0.51181102362204722" footer="0.51181102362204722"/>
  <pageSetup scale="80" orientation="landscape" r:id="rId1"/>
  <headerFooter alignWithMargins="0">
    <oddFooter xml:space="preserve">&amp;C&amp;"Arial,Italic"&amp;8&amp;A&amp;R&amp;"Arial,Italic"&amp;8Page &amp;P of &amp;N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2C89C-B3A9-438F-BE18-BF358FFE01F0}">
  <dimension ref="A1:M58"/>
  <sheetViews>
    <sheetView tabSelected="1" topLeftCell="A54" zoomScale="140" zoomScaleNormal="140" zoomScaleSheetLayoutView="100" workbookViewId="0">
      <selection activeCell="A40" sqref="A40:C40"/>
    </sheetView>
  </sheetViews>
  <sheetFormatPr defaultRowHeight="12.75"/>
  <cols>
    <col min="1" max="1" width="23.7109375" style="1" customWidth="1"/>
    <col min="2" max="2" width="1.85546875" style="1" customWidth="1"/>
    <col min="3" max="3" width="60" style="1" customWidth="1"/>
    <col min="4" max="16384" width="9.140625" style="1"/>
  </cols>
  <sheetData>
    <row r="1" spans="1:13" ht="15.75">
      <c r="A1" s="457" t="s">
        <v>297</v>
      </c>
      <c r="B1" s="458"/>
      <c r="C1" s="458"/>
      <c r="D1" s="178"/>
      <c r="E1" s="178"/>
      <c r="F1" s="178"/>
      <c r="G1" s="178"/>
      <c r="H1" s="178"/>
      <c r="I1" s="178"/>
      <c r="J1" s="178"/>
      <c r="K1" s="178"/>
      <c r="L1" s="178"/>
      <c r="M1" s="178"/>
    </row>
    <row r="2" spans="1:13" ht="8.25" customHeight="1"/>
    <row r="3" spans="1:13" ht="110.25" customHeight="1"/>
    <row r="4" spans="1:13" s="9" customFormat="1" ht="38.25" customHeight="1">
      <c r="A4" s="31" t="s">
        <v>298</v>
      </c>
      <c r="C4" s="91">
        <f>'1. General Data'!C9</f>
        <v>0</v>
      </c>
    </row>
    <row r="5" spans="1:13" ht="6" customHeight="1"/>
    <row r="6" spans="1:13" s="9" customFormat="1" ht="12.95" customHeight="1">
      <c r="A6" s="14" t="s">
        <v>299</v>
      </c>
      <c r="B6" s="14"/>
      <c r="C6" s="91">
        <f>'2. Light Partner 1 data - SME'!C5</f>
        <v>0</v>
      </c>
    </row>
    <row r="7" spans="1:13" ht="6" customHeight="1" thickBot="1"/>
    <row r="8" spans="1:13" ht="39" customHeight="1" thickBot="1">
      <c r="C8" s="179"/>
    </row>
    <row r="9" spans="1:13" ht="13.5" customHeight="1">
      <c r="C9" s="180" t="s">
        <v>300</v>
      </c>
    </row>
    <row r="10" spans="1:13" ht="6" customHeight="1">
      <c r="A10" s="14"/>
      <c r="B10" s="14"/>
      <c r="C10" s="14"/>
    </row>
    <row r="11" spans="1:13" s="9" customFormat="1" ht="12.95" customHeight="1">
      <c r="A11" s="14" t="s">
        <v>301</v>
      </c>
      <c r="B11" s="14"/>
      <c r="C11" s="91">
        <f>'2. Light Partner 2 data - SME'!C5</f>
        <v>0</v>
      </c>
    </row>
    <row r="12" spans="1:13" ht="6" customHeight="1" thickBot="1"/>
    <row r="13" spans="1:13" ht="39" customHeight="1" thickBot="1">
      <c r="C13" s="179"/>
    </row>
    <row r="14" spans="1:13" ht="13.5" customHeight="1">
      <c r="C14" s="180" t="s">
        <v>300</v>
      </c>
    </row>
    <row r="15" spans="1:13" ht="6" customHeight="1">
      <c r="A15" s="14"/>
      <c r="B15" s="14"/>
      <c r="C15" s="14"/>
    </row>
    <row r="16" spans="1:13" s="9" customFormat="1" ht="12.95" customHeight="1">
      <c r="A16" s="14" t="s">
        <v>302</v>
      </c>
      <c r="B16" s="14"/>
      <c r="C16" s="91">
        <f>'2. Light Partner 3 data - SME'!C5</f>
        <v>0</v>
      </c>
    </row>
    <row r="17" spans="1:3" ht="6" customHeight="1" thickBot="1"/>
    <row r="18" spans="1:3" ht="39" customHeight="1" thickBot="1">
      <c r="C18" s="179"/>
    </row>
    <row r="19" spans="1:3" ht="13.5" customHeight="1">
      <c r="C19" s="180" t="s">
        <v>300</v>
      </c>
    </row>
    <row r="20" spans="1:3" ht="6" customHeight="1">
      <c r="A20" s="14"/>
      <c r="B20" s="14"/>
      <c r="C20" s="14"/>
    </row>
    <row r="21" spans="1:3" s="9" customFormat="1" ht="12.95" customHeight="1">
      <c r="A21" s="14" t="s">
        <v>303</v>
      </c>
      <c r="B21" s="14"/>
      <c r="C21" s="91">
        <f>'2. Light Partner 4 data - SME'!C5</f>
        <v>0</v>
      </c>
    </row>
    <row r="22" spans="1:3" ht="6" customHeight="1" thickBot="1"/>
    <row r="23" spans="1:3" ht="39" customHeight="1" thickBot="1">
      <c r="C23" s="179"/>
    </row>
    <row r="24" spans="1:3" ht="13.5" customHeight="1">
      <c r="C24" s="180" t="s">
        <v>300</v>
      </c>
    </row>
    <row r="25" spans="1:3" ht="6" customHeight="1">
      <c r="A25" s="14"/>
      <c r="B25" s="14"/>
      <c r="C25" s="14"/>
    </row>
    <row r="26" spans="1:3" s="9" customFormat="1" ht="12.95" customHeight="1">
      <c r="A26" s="14" t="s">
        <v>304</v>
      </c>
      <c r="B26" s="14"/>
      <c r="C26" s="91">
        <f>'2. Light Partner 3 data - R&amp;D'!C5</f>
        <v>0</v>
      </c>
    </row>
    <row r="27" spans="1:3" ht="6" customHeight="1" thickBot="1"/>
    <row r="28" spans="1:3" ht="39" customHeight="1" thickBot="1">
      <c r="C28" s="179"/>
    </row>
    <row r="29" spans="1:3" ht="13.5" customHeight="1">
      <c r="C29" s="180" t="s">
        <v>300</v>
      </c>
    </row>
    <row r="30" spans="1:3" ht="6" customHeight="1">
      <c r="A30" s="14"/>
      <c r="B30" s="14"/>
      <c r="C30" s="14"/>
    </row>
    <row r="31" spans="1:3" s="9" customFormat="1" ht="12.95" customHeight="1">
      <c r="A31" s="14" t="s">
        <v>305</v>
      </c>
      <c r="B31" s="14"/>
      <c r="C31" s="91">
        <f>'2. Light Partner 4 data - R&amp;D'!C5</f>
        <v>0</v>
      </c>
    </row>
    <row r="32" spans="1:3" ht="6" customHeight="1" thickBot="1"/>
    <row r="33" spans="1:3" ht="39" customHeight="1" thickBot="1">
      <c r="C33" s="179"/>
    </row>
    <row r="34" spans="1:3" ht="13.5" customHeight="1">
      <c r="C34" s="180" t="s">
        <v>300</v>
      </c>
    </row>
    <row r="35" spans="1:3" ht="33" customHeight="1">
      <c r="A35" s="455" t="s">
        <v>306</v>
      </c>
      <c r="B35" s="455"/>
      <c r="C35" s="455"/>
    </row>
    <row r="36" spans="1:3" s="13" customFormat="1" ht="16.5">
      <c r="A36" s="456" t="s">
        <v>307</v>
      </c>
      <c r="B36" s="456"/>
      <c r="C36" s="456"/>
    </row>
    <row r="37" spans="1:3" s="13" customFormat="1" ht="33" customHeight="1">
      <c r="A37" s="454" t="s">
        <v>308</v>
      </c>
      <c r="B37" s="454"/>
      <c r="C37" s="454"/>
    </row>
    <row r="38" spans="1:3" s="13" customFormat="1" ht="49.5" customHeight="1">
      <c r="A38" s="454" t="s">
        <v>309</v>
      </c>
      <c r="B38" s="454"/>
      <c r="C38" s="454"/>
    </row>
    <row r="39" spans="1:3" s="13" customFormat="1" ht="49.5" customHeight="1">
      <c r="A39" s="454" t="s">
        <v>310</v>
      </c>
      <c r="B39" s="454"/>
      <c r="C39" s="454"/>
    </row>
    <row r="40" spans="1:3" s="13" customFormat="1" ht="33" customHeight="1">
      <c r="A40" s="454" t="s">
        <v>311</v>
      </c>
      <c r="B40" s="454"/>
      <c r="C40" s="454"/>
    </row>
    <row r="41" spans="1:3" s="13" customFormat="1" ht="49.5" customHeight="1">
      <c r="A41" s="454" t="s">
        <v>312</v>
      </c>
      <c r="B41" s="454"/>
      <c r="C41" s="454"/>
    </row>
    <row r="42" spans="1:3" s="13" customFormat="1" ht="33" customHeight="1">
      <c r="A42" s="454" t="s">
        <v>313</v>
      </c>
      <c r="B42" s="454"/>
      <c r="C42" s="454"/>
    </row>
    <row r="43" spans="1:3" s="13" customFormat="1" ht="66" customHeight="1">
      <c r="A43" s="459" t="s">
        <v>314</v>
      </c>
      <c r="B43" s="459"/>
      <c r="C43" s="459"/>
    </row>
    <row r="44" spans="1:3" s="13" customFormat="1" ht="33" customHeight="1">
      <c r="A44" s="459" t="s">
        <v>315</v>
      </c>
      <c r="B44" s="459"/>
      <c r="C44" s="459"/>
    </row>
    <row r="45" spans="1:3" s="13" customFormat="1" ht="99" customHeight="1">
      <c r="A45" s="454" t="s">
        <v>316</v>
      </c>
      <c r="B45" s="454"/>
      <c r="C45" s="454"/>
    </row>
    <row r="46" spans="1:3" s="13" customFormat="1" ht="33" customHeight="1">
      <c r="A46" s="454" t="s">
        <v>317</v>
      </c>
      <c r="B46" s="454"/>
      <c r="C46" s="454"/>
    </row>
    <row r="47" spans="1:3" s="13" customFormat="1" ht="49.5" customHeight="1">
      <c r="A47" s="454" t="s">
        <v>318</v>
      </c>
      <c r="B47" s="454"/>
      <c r="C47" s="454"/>
    </row>
    <row r="48" spans="1:3" s="13" customFormat="1" ht="183.75" customHeight="1">
      <c r="A48" s="454" t="s">
        <v>319</v>
      </c>
      <c r="B48" s="454"/>
      <c r="C48" s="454"/>
    </row>
    <row r="49" spans="1:3" s="13" customFormat="1" ht="66" customHeight="1">
      <c r="A49" s="454" t="s">
        <v>320</v>
      </c>
      <c r="B49" s="454"/>
      <c r="C49" s="454"/>
    </row>
    <row r="50" spans="1:3" s="13" customFormat="1" ht="80.25" customHeight="1">
      <c r="A50" s="454" t="s">
        <v>321</v>
      </c>
      <c r="B50" s="454"/>
      <c r="C50" s="454"/>
    </row>
    <row r="51" spans="1:3" s="13" customFormat="1" ht="66" customHeight="1">
      <c r="A51" s="454" t="s">
        <v>322</v>
      </c>
      <c r="B51" s="454"/>
      <c r="C51" s="454"/>
    </row>
    <row r="52" spans="1:3" s="13" customFormat="1" ht="74.25" customHeight="1">
      <c r="A52" s="454" t="s">
        <v>323</v>
      </c>
      <c r="B52" s="454"/>
      <c r="C52" s="454"/>
    </row>
    <row r="53" spans="1:3" s="13" customFormat="1" ht="33" customHeight="1">
      <c r="A53" s="454" t="s">
        <v>324</v>
      </c>
      <c r="B53" s="454"/>
      <c r="C53" s="454"/>
    </row>
    <row r="54" spans="1:3" s="13" customFormat="1" ht="66.75" customHeight="1">
      <c r="A54" s="454" t="s">
        <v>325</v>
      </c>
      <c r="B54" s="454"/>
      <c r="C54" s="454"/>
    </row>
    <row r="55" spans="1:3" s="13" customFormat="1" ht="33" customHeight="1">
      <c r="A55" s="454" t="s">
        <v>326</v>
      </c>
      <c r="B55" s="454"/>
      <c r="C55" s="454"/>
    </row>
    <row r="56" spans="1:3" ht="75.75" customHeight="1">
      <c r="A56" s="454" t="s">
        <v>327</v>
      </c>
      <c r="B56" s="454"/>
      <c r="C56" s="454"/>
    </row>
    <row r="57" spans="1:3" ht="33.75" customHeight="1">
      <c r="A57" s="454" t="s">
        <v>328</v>
      </c>
      <c r="B57" s="454"/>
      <c r="C57" s="454"/>
    </row>
    <row r="58" spans="1:3" ht="87.75" customHeight="1">
      <c r="A58" s="454" t="s">
        <v>329</v>
      </c>
      <c r="B58" s="454"/>
      <c r="C58" s="454"/>
    </row>
  </sheetData>
  <sheetProtection selectLockedCells="1"/>
  <mergeCells count="25">
    <mergeCell ref="A35:C35"/>
    <mergeCell ref="A36:C36"/>
    <mergeCell ref="A1:C1"/>
    <mergeCell ref="A50:C50"/>
    <mergeCell ref="A37:C37"/>
    <mergeCell ref="A38:C38"/>
    <mergeCell ref="A39:C39"/>
    <mergeCell ref="A40:C40"/>
    <mergeCell ref="A41:C41"/>
    <mergeCell ref="A42:C42"/>
    <mergeCell ref="A47:C47"/>
    <mergeCell ref="A48:C48"/>
    <mergeCell ref="A49:C49"/>
    <mergeCell ref="A43:C43"/>
    <mergeCell ref="A44:C44"/>
    <mergeCell ref="A45:C45"/>
    <mergeCell ref="A46:C46"/>
    <mergeCell ref="A57:C57"/>
    <mergeCell ref="A58:C58"/>
    <mergeCell ref="A51:C51"/>
    <mergeCell ref="A52:C52"/>
    <mergeCell ref="A53:C53"/>
    <mergeCell ref="A54:C54"/>
    <mergeCell ref="A55:C55"/>
    <mergeCell ref="A56:C56"/>
  </mergeCells>
  <phoneticPr fontId="3" type="noConversion"/>
  <pageMargins left="1.1811023622047245" right="0.59055118110236227" top="0.98425196850393704" bottom="0.98425196850393704" header="0.51181102362204722" footer="0.51181102362204722"/>
  <pageSetup orientation="portrait" r:id="rId1"/>
  <headerFooter alignWithMargins="0">
    <oddFooter xml:space="preserve">&amp;C&amp;"Arial,Italic"&amp;8&amp;A&amp;R&amp;"Arial,Italic"&amp;8Page &amp;P of &amp;N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26</vt:i4>
      </vt:variant>
    </vt:vector>
  </HeadingPairs>
  <TitlesOfParts>
    <vt:vector size="46" baseType="lpstr">
      <vt:lpstr>1. General Data</vt:lpstr>
      <vt:lpstr>2. Light Partner 1 data - SME</vt:lpstr>
      <vt:lpstr>2. Light Partner 2 data - SME</vt:lpstr>
      <vt:lpstr>2. Light Partner 3 data - SME</vt:lpstr>
      <vt:lpstr>2. Light Partner 4 data - SME</vt:lpstr>
      <vt:lpstr>2. Light Partner 3 data - R&amp;D</vt:lpstr>
      <vt:lpstr>2. Light Partner 4 data - R&amp;D</vt:lpstr>
      <vt:lpstr>3. Light Project description</vt:lpstr>
      <vt:lpstr>4. Light Project Activities</vt:lpstr>
      <vt:lpstr>5. Indicators</vt:lpstr>
      <vt:lpstr>6. Light Partner 1 budget - SME</vt:lpstr>
      <vt:lpstr>6. Light Partner 2 budget - SME</vt:lpstr>
      <vt:lpstr>6. Light Partner 3 budget - SME</vt:lpstr>
      <vt:lpstr>6. Light Partner 4 budget - SME</vt:lpstr>
      <vt:lpstr>6. Light Partner 3 budget - R&amp;D</vt:lpstr>
      <vt:lpstr>6. Light Partner 4 budget - R&amp;D</vt:lpstr>
      <vt:lpstr>7. Light Project budget summary</vt:lpstr>
      <vt:lpstr>8. Sources of funding</vt:lpstr>
      <vt:lpstr>9. Payment forecast</vt:lpstr>
      <vt:lpstr>10. Partnership Statement</vt:lpstr>
      <vt:lpstr>'10. Partnership Statement'!Print_Area</vt:lpstr>
      <vt:lpstr>'2. Light Partner 1 data - SME'!Print_Area</vt:lpstr>
      <vt:lpstr>'2. Light Partner 2 data - SME'!Print_Area</vt:lpstr>
      <vt:lpstr>'2. Light Partner 3 data - R&amp;D'!Print_Area</vt:lpstr>
      <vt:lpstr>'2. Light Partner 3 data - SME'!Print_Area</vt:lpstr>
      <vt:lpstr>'2. Light Partner 4 data - R&amp;D'!Print_Area</vt:lpstr>
      <vt:lpstr>'2. Light Partner 4 data - SME'!Print_Area</vt:lpstr>
      <vt:lpstr>'4. Light Project Activities'!Print_Area</vt:lpstr>
      <vt:lpstr>'5. Indicators'!Print_Area</vt:lpstr>
      <vt:lpstr>'6. Light Partner 1 budget - SME'!Print_Area</vt:lpstr>
      <vt:lpstr>'6. Light Partner 2 budget - SME'!Print_Area</vt:lpstr>
      <vt:lpstr>'6. Light Partner 3 budget - R&amp;D'!Print_Area</vt:lpstr>
      <vt:lpstr>'6. Light Partner 3 budget - SME'!Print_Area</vt:lpstr>
      <vt:lpstr>'6. Light Partner 4 budget - R&amp;D'!Print_Area</vt:lpstr>
      <vt:lpstr>'6. Light Partner 4 budget - SME'!Print_Area</vt:lpstr>
      <vt:lpstr>'7. Light Project budget summary'!Print_Area</vt:lpstr>
      <vt:lpstr>'8. Sources of funding'!Print_Area</vt:lpstr>
      <vt:lpstr>'9. Payment forecast'!Print_Area</vt:lpstr>
      <vt:lpstr>'2. Light Partner 1 data - SME'!Print_Titles</vt:lpstr>
      <vt:lpstr>'2. Light Partner 2 data - SME'!Print_Titles</vt:lpstr>
      <vt:lpstr>'2. Light Partner 3 data - R&amp;D'!Print_Titles</vt:lpstr>
      <vt:lpstr>'2. Light Partner 3 data - SME'!Print_Titles</vt:lpstr>
      <vt:lpstr>'2. Light Partner 4 data - R&amp;D'!Print_Titles</vt:lpstr>
      <vt:lpstr>'2. Light Partner 4 data - SME'!Print_Titles</vt:lpstr>
      <vt:lpstr>'4. Light Project Activities'!Print_Titles</vt:lpstr>
      <vt:lpstr>'5. Indicators'!Print_Titles</vt:lpstr>
    </vt:vector>
  </TitlesOfParts>
  <Manager/>
  <Company>Vati Kht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ZeleiMariann</dc:creator>
  <cp:keywords/>
  <dc:description/>
  <cp:lastModifiedBy>Mirela Hrastinski</cp:lastModifiedBy>
  <cp:revision/>
  <dcterms:created xsi:type="dcterms:W3CDTF">2008-08-07T13:59:52Z</dcterms:created>
  <dcterms:modified xsi:type="dcterms:W3CDTF">2026-07-10T11:00:54Z</dcterms:modified>
  <cp:category/>
  <cp:contentStatus/>
</cp:coreProperties>
</file>